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Hoja1" sheetId="1" r:id="rId1"/>
    <sheet name="Hoja2" sheetId="2" r:id="rId2"/>
    <sheet name="ultimas facturas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<sst xmlns="http://schemas.openxmlformats.org/spreadsheetml/2006/main" count="115" uniqueCount="69">
  <si>
    <t>CATEGORÍA DE PRESUPUESTO</t>
  </si>
  <si>
    <t>Gastos varios</t>
  </si>
  <si>
    <t>Equipamiento de habitaciones</t>
  </si>
  <si>
    <t>Equipamiento de sala de sesiones</t>
  </si>
  <si>
    <t>Equipamiento de cocina y comedor</t>
  </si>
  <si>
    <t>Capacitación</t>
  </si>
  <si>
    <t>Promoción y mercadeo</t>
  </si>
  <si>
    <t>Contingencia 2%</t>
  </si>
  <si>
    <t>Imprevistos 2 %</t>
  </si>
  <si>
    <t>TOTAL EN COLONES</t>
  </si>
  <si>
    <t>IV. PRESUPUESTO</t>
  </si>
  <si>
    <t>PROYECTO COS/05/32</t>
  </si>
  <si>
    <t>ACETUSAMA</t>
  </si>
  <si>
    <t>MONTO APROBADO PPD</t>
  </si>
  <si>
    <t>Gastos Informe I</t>
  </si>
  <si>
    <t>Gastos Informe II</t>
  </si>
  <si>
    <t>Gastos Informe III</t>
  </si>
  <si>
    <t>Gastos Informe Final</t>
  </si>
  <si>
    <t>Balance</t>
  </si>
  <si>
    <t>REPORTE DE GASTOS</t>
  </si>
  <si>
    <t>Centro de Atención</t>
  </si>
  <si>
    <t>Gastos Varios</t>
  </si>
  <si>
    <t>Imprevistos</t>
  </si>
  <si>
    <t>Equipo Habitaciones</t>
  </si>
  <si>
    <t>Equipo Sala Sesiones</t>
  </si>
  <si>
    <t>Equipo Cocina</t>
  </si>
  <si>
    <t>Capacitacion</t>
  </si>
  <si>
    <t>Promocion Mercadeo</t>
  </si>
  <si>
    <t>Contingencias</t>
  </si>
  <si>
    <t>GASTO ACUMULADO</t>
  </si>
  <si>
    <t>Construcción de Centro del local</t>
  </si>
  <si>
    <t>Modificacion del presupuesto solicitado y aprobado</t>
  </si>
  <si>
    <t>Rubro</t>
  </si>
  <si>
    <t>% uso del presupuesto</t>
  </si>
  <si>
    <t>Recursos sin utilizar aun</t>
  </si>
  <si>
    <t>Contrapartida de la organizacion</t>
  </si>
  <si>
    <t>Presupuestada</t>
  </si>
  <si>
    <t>Conseguida</t>
  </si>
  <si>
    <t>Saldo</t>
  </si>
  <si>
    <t>EQUIPO DE HABITACIONES</t>
  </si>
  <si>
    <t>Juegos de ropa cama, colchones</t>
  </si>
  <si>
    <t>colchones</t>
  </si>
  <si>
    <t>no. factura</t>
  </si>
  <si>
    <t>fecha</t>
  </si>
  <si>
    <t>descripcion</t>
  </si>
  <si>
    <t>monto colones</t>
  </si>
  <si>
    <t>CENTRO DE ATENCION</t>
  </si>
  <si>
    <t>2 DISCOS</t>
  </si>
  <si>
    <t>TUBOS</t>
  </si>
  <si>
    <t>MADERA</t>
  </si>
  <si>
    <t>PORCELANA</t>
  </si>
  <si>
    <t>16/11/02007</t>
  </si>
  <si>
    <t>CONECTOR</t>
  </si>
  <si>
    <t>DILUYENTE</t>
  </si>
  <si>
    <t>MADEA</t>
  </si>
  <si>
    <t>MATERIALES</t>
  </si>
  <si>
    <t>Transporte</t>
  </si>
  <si>
    <t>alimentacion</t>
  </si>
  <si>
    <t>CAPACITACION</t>
  </si>
  <si>
    <t>GASTOS VARIOS</t>
  </si>
  <si>
    <t>horas de trabajo</t>
  </si>
  <si>
    <t>percolador</t>
  </si>
  <si>
    <t>olla rocera</t>
  </si>
  <si>
    <t xml:space="preserve">cocina </t>
  </si>
  <si>
    <t>imprevistos</t>
  </si>
  <si>
    <t>materiales</t>
  </si>
  <si>
    <t>PROMOCION Y MERCADEO</t>
  </si>
  <si>
    <t>equipo de cocina</t>
  </si>
  <si>
    <t>ultimas facturas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</si>
</sst>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16">
    <font>
      <sz val="10"/>
      <name val="Arial"/>
      <family val="0"/>
    </font>
    <font>
      <b/>
      <sz val="11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sz val="8"/>
      <name val="Arial"/>
      <family val="0"/>
    </font>
    <font>
      <b/>
      <sz val="14"/>
      <name val="Sylfaen"/>
      <family val="1"/>
    </font>
    <font>
      <b/>
      <sz val="14"/>
      <name val="Arial"/>
      <family val="0"/>
    </font>
    <font>
      <b/>
      <sz val="10"/>
      <name val="Arial"/>
      <family val="2"/>
    </font>
    <font>
      <b/>
      <sz val="1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Sylfaen"/>
      <family val="1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0" fontId="2" fillId="0" borderId="1" xfId="0" applyFont="1" applyBorder="1" applyAlignment="1">
      <alignment/>
    </xf>
    <xf numFmtId="43" fontId="2" fillId="0" borderId="1" xfId="17" applyFont="1" applyBorder="1" applyAlignment="1">
      <alignment/>
    </xf>
    <xf numFmtId="0" fontId="0" fillId="0" borderId="0" xfId="0" applyAlignment="1">
      <alignment horizontal="center"/>
    </xf>
    <xf numFmtId="43" fontId="5" fillId="0" borderId="0" xfId="17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43" fontId="8" fillId="0" borderId="1" xfId="17" applyFont="1" applyBorder="1" applyAlignment="1">
      <alignment wrapText="1"/>
    </xf>
    <xf numFmtId="43" fontId="3" fillId="2" borderId="1" xfId="17" applyFont="1" applyFill="1" applyBorder="1" applyAlignment="1">
      <alignment/>
    </xf>
    <xf numFmtId="0" fontId="3" fillId="0" borderId="0" xfId="0" applyFont="1" applyAlignment="1">
      <alignment horizontal="center"/>
    </xf>
    <xf numFmtId="43" fontId="3" fillId="3" borderId="0" xfId="17" applyFont="1" applyFill="1" applyBorder="1" applyAlignment="1">
      <alignment horizontal="center"/>
    </xf>
    <xf numFmtId="43" fontId="2" fillId="3" borderId="0" xfId="17" applyFont="1" applyFill="1" applyBorder="1" applyAlignment="1">
      <alignment/>
    </xf>
    <xf numFmtId="43" fontId="3" fillId="3" borderId="0" xfId="17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43" fontId="2" fillId="3" borderId="0" xfId="0" applyNumberFormat="1" applyFont="1" applyFill="1" applyBorder="1" applyAlignment="1">
      <alignment/>
    </xf>
    <xf numFmtId="43" fontId="3" fillId="3" borderId="0" xfId="0" applyNumberFormat="1" applyFont="1" applyFill="1" applyBorder="1" applyAlignment="1">
      <alignment/>
    </xf>
    <xf numFmtId="43" fontId="9" fillId="4" borderId="2" xfId="17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3" fontId="8" fillId="0" borderId="0" xfId="17" applyFont="1" applyAlignment="1">
      <alignment/>
    </xf>
    <xf numFmtId="0" fontId="9" fillId="0" borderId="0" xfId="0" applyFont="1" applyBorder="1" applyAlignment="1">
      <alignment vertical="top" wrapText="1"/>
    </xf>
    <xf numFmtId="43" fontId="9" fillId="0" borderId="0" xfId="17" applyFont="1" applyBorder="1" applyAlignment="1">
      <alignment horizontal="right" vertical="top" wrapText="1"/>
    </xf>
    <xf numFmtId="43" fontId="9" fillId="0" borderId="0" xfId="0" applyNumberFormat="1" applyFont="1" applyBorder="1" applyAlignment="1">
      <alignment/>
    </xf>
    <xf numFmtId="43" fontId="3" fillId="5" borderId="0" xfId="0" applyNumberFormat="1" applyFont="1" applyFill="1" applyBorder="1" applyAlignment="1">
      <alignment/>
    </xf>
    <xf numFmtId="0" fontId="10" fillId="0" borderId="1" xfId="0" applyFont="1" applyBorder="1" applyAlignment="1">
      <alignment vertical="top" wrapText="1"/>
    </xf>
    <xf numFmtId="43" fontId="11" fillId="3" borderId="1" xfId="17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43" fontId="10" fillId="0" borderId="1" xfId="17" applyFont="1" applyBorder="1" applyAlignment="1">
      <alignment/>
    </xf>
    <xf numFmtId="43" fontId="2" fillId="6" borderId="1" xfId="17" applyFont="1" applyFill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43" fontId="11" fillId="4" borderId="2" xfId="17" applyFont="1" applyFill="1" applyBorder="1" applyAlignment="1">
      <alignment horizontal="center" vertical="top" wrapText="1"/>
    </xf>
    <xf numFmtId="43" fontId="11" fillId="4" borderId="1" xfId="17" applyFont="1" applyFill="1" applyBorder="1" applyAlignment="1">
      <alignment horizontal="center" vertical="top" wrapText="1"/>
    </xf>
    <xf numFmtId="43" fontId="11" fillId="4" borderId="3" xfId="17" applyFont="1" applyFill="1" applyBorder="1" applyAlignment="1">
      <alignment horizontal="center" vertical="top" wrapText="1"/>
    </xf>
    <xf numFmtId="43" fontId="10" fillId="0" borderId="1" xfId="17" applyFont="1" applyBorder="1" applyAlignment="1">
      <alignment horizontal="center" vertical="top" wrapText="1"/>
    </xf>
    <xf numFmtId="43" fontId="10" fillId="0" borderId="1" xfId="0" applyNumberFormat="1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1" fillId="0" borderId="1" xfId="17" applyFont="1" applyBorder="1" applyAlignment="1">
      <alignment horizontal="right" vertical="top" wrapText="1"/>
    </xf>
    <xf numFmtId="43" fontId="11" fillId="0" borderId="1" xfId="0" applyNumberFormat="1" applyFont="1" applyBorder="1" applyAlignment="1">
      <alignment/>
    </xf>
    <xf numFmtId="43" fontId="11" fillId="5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3" fontId="11" fillId="4" borderId="5" xfId="17" applyFont="1" applyFill="1" applyBorder="1" applyAlignment="1">
      <alignment horizontal="center" vertical="top" wrapText="1"/>
    </xf>
    <xf numFmtId="43" fontId="11" fillId="4" borderId="6" xfId="17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0" fontId="15" fillId="2" borderId="4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4" fontId="0" fillId="7" borderId="1" xfId="0" applyNumberFormat="1" applyFill="1" applyBorder="1" applyAlignment="1">
      <alignment/>
    </xf>
    <xf numFmtId="0" fontId="0" fillId="7" borderId="0" xfId="0" applyFill="1" applyAlignment="1">
      <alignment/>
    </xf>
    <xf numFmtId="4" fontId="0" fillId="7" borderId="0" xfId="0" applyNumberFormat="1" applyFill="1" applyBorder="1" applyAlignment="1">
      <alignment/>
    </xf>
    <xf numFmtId="4" fontId="0" fillId="7" borderId="0" xfId="0" applyNumberFormat="1" applyFill="1" applyAlignment="1">
      <alignment/>
    </xf>
    <xf numFmtId="4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4.7109375" style="1" customWidth="1"/>
    <col min="2" max="2" width="15.28125" style="3" customWidth="1"/>
    <col min="3" max="3" width="16.28125" style="3" customWidth="1"/>
    <col min="4" max="4" width="14.421875" style="1" customWidth="1"/>
    <col min="5" max="5" width="15.00390625" style="1" customWidth="1"/>
    <col min="6" max="6" width="14.140625" style="1" customWidth="1"/>
    <col min="7" max="8" width="13.7109375" style="1" customWidth="1"/>
    <col min="9" max="9" width="14.8515625" style="1" customWidth="1"/>
    <col min="10" max="10" width="15.28125" style="2" customWidth="1"/>
  </cols>
  <sheetData>
    <row r="1" spans="1:10" s="9" customFormat="1" ht="19.5">
      <c r="A1" s="24" t="s">
        <v>11</v>
      </c>
      <c r="B1" s="25" t="s">
        <v>12</v>
      </c>
      <c r="C1" s="8"/>
      <c r="D1" s="2"/>
      <c r="E1" s="2"/>
      <c r="F1" s="2"/>
      <c r="G1" s="2"/>
      <c r="H1" s="2"/>
      <c r="I1" s="2"/>
      <c r="J1" s="2"/>
    </row>
    <row r="2" ht="18.75" thickBot="1">
      <c r="A2" s="2" t="s">
        <v>10</v>
      </c>
    </row>
    <row r="3" spans="1:10" ht="51">
      <c r="A3" s="35" t="s">
        <v>0</v>
      </c>
      <c r="B3" s="36" t="s">
        <v>13</v>
      </c>
      <c r="C3" s="37" t="s">
        <v>31</v>
      </c>
      <c r="D3" s="36" t="s">
        <v>14</v>
      </c>
      <c r="E3" s="37" t="s">
        <v>15</v>
      </c>
      <c r="F3" s="37" t="s">
        <v>16</v>
      </c>
      <c r="G3" s="38" t="s">
        <v>17</v>
      </c>
      <c r="H3" s="38" t="s">
        <v>68</v>
      </c>
      <c r="I3" s="38" t="s">
        <v>29</v>
      </c>
      <c r="J3" s="38" t="s">
        <v>18</v>
      </c>
    </row>
    <row r="4" spans="1:10" ht="13.5">
      <c r="A4" s="30" t="s">
        <v>30</v>
      </c>
      <c r="B4" s="39">
        <v>5896910</v>
      </c>
      <c r="C4" s="39">
        <f>+B4+584512+245000+343488</f>
        <v>7069910</v>
      </c>
      <c r="D4" s="40">
        <f>+Hoja2!A18</f>
        <v>2698825</v>
      </c>
      <c r="E4" s="40">
        <f>+Hoja2!A29</f>
        <v>2558779</v>
      </c>
      <c r="F4" s="40">
        <f>+Hoja2!A38</f>
        <v>1243300</v>
      </c>
      <c r="G4" s="40">
        <v>211795</v>
      </c>
      <c r="H4" s="40">
        <f>+'ultimas facturas'!D18</f>
        <v>574576.1</v>
      </c>
      <c r="I4" s="40">
        <f>SUM(D4:H4)</f>
        <v>7287275.1</v>
      </c>
      <c r="J4" s="41">
        <f>+C4-I4</f>
        <v>-217365.09999999963</v>
      </c>
    </row>
    <row r="5" spans="1:10" ht="13.5">
      <c r="A5" s="30" t="s">
        <v>1</v>
      </c>
      <c r="B5" s="39">
        <v>1150000</v>
      </c>
      <c r="C5" s="39">
        <f>+B5</f>
        <v>1150000</v>
      </c>
      <c r="D5" s="40">
        <f>+Hoja2!B18</f>
        <v>1030000</v>
      </c>
      <c r="E5" s="40">
        <f>+Hoja2!B29</f>
        <v>5000</v>
      </c>
      <c r="F5" s="40">
        <f>+Hoja2!B38</f>
        <v>0</v>
      </c>
      <c r="G5" s="40"/>
      <c r="H5" s="40">
        <f>+'ultimas facturas'!D45</f>
        <v>338861</v>
      </c>
      <c r="I5" s="40">
        <f aca="true" t="shared" si="0" ref="I5:I12">SUM(D5:H5)</f>
        <v>1373861</v>
      </c>
      <c r="J5" s="41">
        <f aca="true" t="shared" si="1" ref="J5:J12">+C5-I5</f>
        <v>-223861</v>
      </c>
    </row>
    <row r="6" spans="1:10" ht="13.5">
      <c r="A6" s="30" t="s">
        <v>2</v>
      </c>
      <c r="B6" s="39">
        <v>1128000</v>
      </c>
      <c r="C6" s="39">
        <f>+B6-343488-584512</f>
        <v>200000</v>
      </c>
      <c r="D6" s="42">
        <v>0</v>
      </c>
      <c r="E6" s="42">
        <v>0</v>
      </c>
      <c r="F6" s="40">
        <f>+Hoja2!D38</f>
        <v>0</v>
      </c>
      <c r="G6" s="40">
        <v>0</v>
      </c>
      <c r="H6" s="40">
        <f>+'ultimas facturas'!D5</f>
        <v>145837</v>
      </c>
      <c r="I6" s="40">
        <f t="shared" si="0"/>
        <v>145837</v>
      </c>
      <c r="J6" s="41">
        <f t="shared" si="1"/>
        <v>54163</v>
      </c>
    </row>
    <row r="7" spans="1:10" ht="13.5">
      <c r="A7" s="30" t="s">
        <v>3</v>
      </c>
      <c r="B7" s="39">
        <v>245000</v>
      </c>
      <c r="C7" s="39">
        <v>0</v>
      </c>
      <c r="D7" s="42">
        <v>0</v>
      </c>
      <c r="E7" s="42">
        <v>0</v>
      </c>
      <c r="F7" s="42">
        <v>0</v>
      </c>
      <c r="G7" s="40">
        <v>0</v>
      </c>
      <c r="H7" s="40"/>
      <c r="I7" s="40">
        <f t="shared" si="0"/>
        <v>0</v>
      </c>
      <c r="J7" s="41">
        <f t="shared" si="1"/>
        <v>0</v>
      </c>
    </row>
    <row r="8" spans="1:10" ht="25.5">
      <c r="A8" s="30" t="s">
        <v>4</v>
      </c>
      <c r="B8" s="39">
        <v>375980</v>
      </c>
      <c r="C8" s="39">
        <f>+B8</f>
        <v>375980</v>
      </c>
      <c r="D8" s="42">
        <v>0</v>
      </c>
      <c r="E8" s="42">
        <v>0</v>
      </c>
      <c r="F8" s="40">
        <f>+Hoja2!E38</f>
        <v>0</v>
      </c>
      <c r="G8" s="40">
        <v>375980</v>
      </c>
      <c r="H8" s="40">
        <f>+'ultimas facturas'!D37</f>
        <v>102122</v>
      </c>
      <c r="I8" s="40">
        <f t="shared" si="0"/>
        <v>478102</v>
      </c>
      <c r="J8" s="41">
        <f t="shared" si="1"/>
        <v>-102122</v>
      </c>
    </row>
    <row r="9" spans="1:10" ht="13.5">
      <c r="A9" s="30" t="s">
        <v>5</v>
      </c>
      <c r="B9" s="39">
        <v>190000</v>
      </c>
      <c r="C9" s="39">
        <f>+B9</f>
        <v>190000</v>
      </c>
      <c r="D9" s="42">
        <v>0</v>
      </c>
      <c r="E9" s="40">
        <f>+Hoja2!F29</f>
        <v>84200</v>
      </c>
      <c r="F9" s="40">
        <f>+Hoja2!F38</f>
        <v>120350</v>
      </c>
      <c r="G9" s="40"/>
      <c r="H9" s="40">
        <f>+'ultimas facturas'!D28</f>
        <v>14800</v>
      </c>
      <c r="I9" s="40">
        <f t="shared" si="0"/>
        <v>219350</v>
      </c>
      <c r="J9" s="41">
        <f t="shared" si="1"/>
        <v>-29350</v>
      </c>
    </row>
    <row r="10" spans="1:10" ht="13.5">
      <c r="A10" s="30" t="s">
        <v>6</v>
      </c>
      <c r="B10" s="39">
        <v>200000</v>
      </c>
      <c r="C10" s="39">
        <f>+B10</f>
        <v>200000</v>
      </c>
      <c r="D10" s="42">
        <v>0</v>
      </c>
      <c r="E10" s="42">
        <v>0</v>
      </c>
      <c r="F10" s="40">
        <f>+Hoja2!G38</f>
        <v>100000</v>
      </c>
      <c r="G10" s="40"/>
      <c r="H10" s="40">
        <f>+'ultimas facturas'!D58</f>
        <v>106850</v>
      </c>
      <c r="I10" s="40">
        <f t="shared" si="0"/>
        <v>206850</v>
      </c>
      <c r="J10" s="41">
        <f t="shared" si="1"/>
        <v>-6850</v>
      </c>
    </row>
    <row r="11" spans="1:10" ht="13.5">
      <c r="A11" s="30" t="s">
        <v>7</v>
      </c>
      <c r="B11" s="39">
        <v>183717</v>
      </c>
      <c r="C11" s="39">
        <f>+B11</f>
        <v>183717</v>
      </c>
      <c r="D11" s="42">
        <v>0</v>
      </c>
      <c r="E11" s="42">
        <v>0</v>
      </c>
      <c r="F11" s="40">
        <f>+Hoja2!I38</f>
        <v>178160</v>
      </c>
      <c r="G11" s="40">
        <v>0</v>
      </c>
      <c r="H11" s="40"/>
      <c r="I11" s="40">
        <f t="shared" si="0"/>
        <v>178160</v>
      </c>
      <c r="J11" s="41">
        <f t="shared" si="1"/>
        <v>5557</v>
      </c>
    </row>
    <row r="12" spans="1:10" ht="13.5">
      <c r="A12" s="30" t="s">
        <v>8</v>
      </c>
      <c r="B12" s="39">
        <v>183717</v>
      </c>
      <c r="C12" s="39">
        <f>+B12</f>
        <v>183717</v>
      </c>
      <c r="D12" s="40">
        <f>+Hoja2!H18</f>
        <v>85995</v>
      </c>
      <c r="E12" s="40">
        <f>+Hoja2!H29</f>
        <v>440860</v>
      </c>
      <c r="F12" s="42">
        <v>0</v>
      </c>
      <c r="G12" s="40">
        <v>350</v>
      </c>
      <c r="H12" s="40">
        <f>+'ultimas facturas'!D51</f>
        <v>627396.46</v>
      </c>
      <c r="I12" s="40">
        <f t="shared" si="0"/>
        <v>1154601.46</v>
      </c>
      <c r="J12" s="41">
        <f t="shared" si="1"/>
        <v>-970884.46</v>
      </c>
    </row>
    <row r="13" spans="1:10" ht="13.5">
      <c r="A13" s="32" t="s">
        <v>9</v>
      </c>
      <c r="B13" s="43">
        <f aca="true" t="shared" si="2" ref="B13:J13">SUM(B4:B12)</f>
        <v>9553324</v>
      </c>
      <c r="C13" s="43">
        <f t="shared" si="2"/>
        <v>9553324</v>
      </c>
      <c r="D13" s="44">
        <f t="shared" si="2"/>
        <v>3814820</v>
      </c>
      <c r="E13" s="44">
        <f t="shared" si="2"/>
        <v>3088839</v>
      </c>
      <c r="F13" s="44">
        <f t="shared" si="2"/>
        <v>1641810</v>
      </c>
      <c r="G13" s="44">
        <f t="shared" si="2"/>
        <v>588125</v>
      </c>
      <c r="H13" s="44">
        <f t="shared" si="2"/>
        <v>1910442.56</v>
      </c>
      <c r="I13" s="44">
        <f t="shared" si="2"/>
        <v>11044036.559999999</v>
      </c>
      <c r="J13" s="45">
        <f t="shared" si="2"/>
        <v>-1490712.5599999996</v>
      </c>
    </row>
    <row r="14" spans="1:10" ht="18.75" thickBot="1">
      <c r="A14" s="26"/>
      <c r="B14" s="27"/>
      <c r="C14" s="27"/>
      <c r="D14" s="28"/>
      <c r="E14" s="28"/>
      <c r="F14" s="28"/>
      <c r="G14" s="28"/>
      <c r="H14" s="28">
        <f>+H13-'ultimas facturas'!D60</f>
        <v>0</v>
      </c>
      <c r="I14" s="28"/>
      <c r="J14" s="29"/>
    </row>
    <row r="15" spans="1:2" ht="30">
      <c r="A15" s="5" t="s">
        <v>32</v>
      </c>
      <c r="B15" s="23" t="s">
        <v>33</v>
      </c>
    </row>
    <row r="16" spans="1:10" s="7" customFormat="1" ht="18">
      <c r="A16" s="30" t="s">
        <v>30</v>
      </c>
      <c r="B16" s="31">
        <f>+I4/9553324*100</f>
        <v>76.2799953189068</v>
      </c>
      <c r="C16" s="16"/>
      <c r="D16" s="19"/>
      <c r="E16" s="19"/>
      <c r="F16" s="10"/>
      <c r="G16" s="10"/>
      <c r="H16" s="10"/>
      <c r="I16" s="10"/>
      <c r="J16" s="15"/>
    </row>
    <row r="17" spans="1:5" ht="18">
      <c r="A17" s="30" t="s">
        <v>1</v>
      </c>
      <c r="B17" s="31">
        <f aca="true" t="shared" si="3" ref="B17:B24">+I5/9553324*100</f>
        <v>14.380973575270763</v>
      </c>
      <c r="C17" s="17"/>
      <c r="D17" s="20"/>
      <c r="E17" s="20"/>
    </row>
    <row r="18" spans="1:5" ht="18">
      <c r="A18" s="30" t="s">
        <v>2</v>
      </c>
      <c r="B18" s="31">
        <f t="shared" si="3"/>
        <v>1.5265576672580141</v>
      </c>
      <c r="C18" s="17"/>
      <c r="D18" s="21"/>
      <c r="E18" s="20"/>
    </row>
    <row r="19" spans="1:5" ht="18">
      <c r="A19" s="30" t="s">
        <v>3</v>
      </c>
      <c r="B19" s="31">
        <f t="shared" si="3"/>
        <v>0</v>
      </c>
      <c r="C19" s="17"/>
      <c r="D19" s="21"/>
      <c r="E19" s="20"/>
    </row>
    <row r="20" spans="1:5" ht="25.5">
      <c r="A20" s="30" t="s">
        <v>4</v>
      </c>
      <c r="B20" s="31">
        <f t="shared" si="3"/>
        <v>5.004561763005212</v>
      </c>
      <c r="C20" s="17"/>
      <c r="D20" s="20"/>
      <c r="E20" s="22"/>
    </row>
    <row r="21" spans="1:5" ht="18">
      <c r="A21" s="30" t="s">
        <v>5</v>
      </c>
      <c r="B21" s="31">
        <f t="shared" si="3"/>
        <v>2.2960594657943143</v>
      </c>
      <c r="C21" s="18"/>
      <c r="D21" s="20"/>
      <c r="E21" s="20"/>
    </row>
    <row r="22" spans="1:5" ht="18">
      <c r="A22" s="30" t="s">
        <v>6</v>
      </c>
      <c r="B22" s="31">
        <f t="shared" si="3"/>
        <v>2.1652149555484566</v>
      </c>
      <c r="C22" s="18"/>
      <c r="D22" s="20"/>
      <c r="E22" s="20"/>
    </row>
    <row r="23" spans="1:2" ht="18">
      <c r="A23" s="30" t="s">
        <v>7</v>
      </c>
      <c r="B23" s="31">
        <f t="shared" si="3"/>
        <v>1.8649006356321631</v>
      </c>
    </row>
    <row r="24" spans="1:2" ht="18">
      <c r="A24" s="30" t="s">
        <v>8</v>
      </c>
      <c r="B24" s="31">
        <f t="shared" si="3"/>
        <v>12.085861005028196</v>
      </c>
    </row>
    <row r="25" spans="1:2" ht="18">
      <c r="A25" s="30" t="s">
        <v>34</v>
      </c>
      <c r="B25" s="31">
        <f>+J13/B13*100</f>
        <v>-15.604124386443917</v>
      </c>
    </row>
    <row r="26" spans="1:2" ht="18">
      <c r="A26" s="32" t="s">
        <v>9</v>
      </c>
      <c r="B26" s="33">
        <f>SUM(B16:B25)</f>
        <v>100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7.7109375" style="3" customWidth="1"/>
    <col min="2" max="2" width="17.28125" style="3" customWidth="1"/>
    <col min="3" max="3" width="14.421875" style="3" customWidth="1"/>
    <col min="4" max="4" width="14.00390625" style="3" customWidth="1"/>
    <col min="5" max="5" width="14.140625" style="3" customWidth="1"/>
    <col min="6" max="6" width="15.28125" style="3" customWidth="1"/>
    <col min="7" max="7" width="14.8515625" style="3" customWidth="1"/>
    <col min="8" max="8" width="15.140625" style="3" customWidth="1"/>
    <col min="9" max="9" width="15.00390625" style="3" customWidth="1"/>
  </cols>
  <sheetData>
    <row r="1" spans="1:9" s="11" customFormat="1" ht="18">
      <c r="A1" s="4" t="s">
        <v>19</v>
      </c>
      <c r="B1" s="4"/>
      <c r="C1" s="4"/>
      <c r="D1" s="4"/>
      <c r="E1" s="4"/>
      <c r="F1" s="4"/>
      <c r="G1" s="4"/>
      <c r="H1" s="4"/>
      <c r="I1" s="4"/>
    </row>
    <row r="3" spans="1:9" s="12" customFormat="1" ht="45">
      <c r="A3" s="13" t="s">
        <v>20</v>
      </c>
      <c r="B3" s="13" t="s">
        <v>21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22</v>
      </c>
      <c r="I3" s="13" t="s">
        <v>28</v>
      </c>
    </row>
    <row r="4" spans="1:9" ht="18">
      <c r="A4" s="6">
        <v>41470</v>
      </c>
      <c r="B4" s="6">
        <v>600000</v>
      </c>
      <c r="C4" s="6"/>
      <c r="D4" s="6"/>
      <c r="E4" s="6"/>
      <c r="F4" s="6"/>
      <c r="G4" s="6"/>
      <c r="H4" s="6">
        <f>2000+2445+2750+2100+1000</f>
        <v>10295</v>
      </c>
      <c r="I4" s="6"/>
    </row>
    <row r="5" spans="1:9" ht="18">
      <c r="A5" s="6">
        <v>15280</v>
      </c>
      <c r="B5" s="6">
        <v>100000</v>
      </c>
      <c r="C5" s="6"/>
      <c r="D5" s="6"/>
      <c r="E5" s="6"/>
      <c r="F5" s="6"/>
      <c r="G5" s="6"/>
      <c r="H5" s="6">
        <f>1650+1200+4000+4000</f>
        <v>10850</v>
      </c>
      <c r="I5" s="6"/>
    </row>
    <row r="6" spans="1:9" ht="18">
      <c r="A6" s="6">
        <v>109975</v>
      </c>
      <c r="B6" s="6">
        <v>120000</v>
      </c>
      <c r="C6" s="6"/>
      <c r="D6" s="6"/>
      <c r="E6" s="6"/>
      <c r="F6" s="6"/>
      <c r="G6" s="6"/>
      <c r="H6" s="6">
        <v>12000</v>
      </c>
      <c r="I6" s="6"/>
    </row>
    <row r="7" spans="1:9" ht="18">
      <c r="A7" s="6">
        <v>7750</v>
      </c>
      <c r="B7" s="6">
        <v>110000</v>
      </c>
      <c r="C7" s="6"/>
      <c r="D7" s="6"/>
      <c r="E7" s="6"/>
      <c r="F7" s="6"/>
      <c r="G7" s="6"/>
      <c r="H7" s="6">
        <v>4000</v>
      </c>
      <c r="I7" s="6"/>
    </row>
    <row r="8" spans="1:9" ht="18">
      <c r="A8" s="6">
        <v>1077750</v>
      </c>
      <c r="B8" s="6">
        <v>100000</v>
      </c>
      <c r="C8" s="6"/>
      <c r="D8" s="6"/>
      <c r="E8" s="6"/>
      <c r="F8" s="6"/>
      <c r="G8" s="6"/>
      <c r="H8" s="6">
        <v>15000</v>
      </c>
      <c r="I8" s="6"/>
    </row>
    <row r="9" spans="1:9" ht="18">
      <c r="A9" s="6">
        <v>1037000</v>
      </c>
      <c r="B9" s="6"/>
      <c r="C9" s="6"/>
      <c r="D9" s="6"/>
      <c r="E9" s="6"/>
      <c r="F9" s="6"/>
      <c r="G9" s="6"/>
      <c r="H9" s="6">
        <f>1500+900+1600+4000+2840+300+875</f>
        <v>12015</v>
      </c>
      <c r="I9" s="6"/>
    </row>
    <row r="10" spans="1:9" ht="18">
      <c r="A10" s="6">
        <v>192500</v>
      </c>
      <c r="B10" s="6"/>
      <c r="C10" s="6"/>
      <c r="D10" s="6"/>
      <c r="E10" s="6"/>
      <c r="F10" s="6"/>
      <c r="G10" s="6"/>
      <c r="H10" s="6">
        <v>2445</v>
      </c>
      <c r="I10" s="6"/>
    </row>
    <row r="11" spans="1:9" ht="18">
      <c r="A11" s="6">
        <v>250</v>
      </c>
      <c r="B11" s="6"/>
      <c r="C11" s="6"/>
      <c r="D11" s="6"/>
      <c r="E11" s="6"/>
      <c r="F11" s="6"/>
      <c r="G11" s="6"/>
      <c r="H11" s="6">
        <v>390</v>
      </c>
      <c r="I11" s="6"/>
    </row>
    <row r="12" spans="1:9" ht="18">
      <c r="A12" s="6">
        <v>182600</v>
      </c>
      <c r="B12" s="6"/>
      <c r="C12" s="6"/>
      <c r="D12" s="6"/>
      <c r="E12" s="6"/>
      <c r="F12" s="6"/>
      <c r="G12" s="6"/>
      <c r="H12" s="6">
        <v>4000</v>
      </c>
      <c r="I12" s="6"/>
    </row>
    <row r="13" spans="1:9" ht="18">
      <c r="A13" s="6">
        <v>2550</v>
      </c>
      <c r="B13" s="6"/>
      <c r="C13" s="6"/>
      <c r="D13" s="6"/>
      <c r="E13" s="6"/>
      <c r="F13" s="6"/>
      <c r="G13" s="6"/>
      <c r="H13" s="6">
        <v>1200</v>
      </c>
      <c r="I13" s="6"/>
    </row>
    <row r="14" spans="1:9" ht="18">
      <c r="A14" s="6">
        <v>10000</v>
      </c>
      <c r="B14" s="6"/>
      <c r="C14" s="6"/>
      <c r="D14" s="6"/>
      <c r="E14" s="6"/>
      <c r="F14" s="6"/>
      <c r="G14" s="6"/>
      <c r="H14" s="6">
        <v>1500</v>
      </c>
      <c r="I14" s="6"/>
    </row>
    <row r="15" spans="1:9" ht="18">
      <c r="A15" s="6">
        <v>6000</v>
      </c>
      <c r="B15" s="6"/>
      <c r="C15" s="6"/>
      <c r="D15" s="6"/>
      <c r="E15" s="6"/>
      <c r="F15" s="6"/>
      <c r="G15" s="6"/>
      <c r="H15" s="6">
        <v>10000</v>
      </c>
      <c r="I15" s="6"/>
    </row>
    <row r="16" spans="1:9" ht="18">
      <c r="A16" s="6">
        <v>10000</v>
      </c>
      <c r="B16" s="6"/>
      <c r="C16" s="6"/>
      <c r="D16" s="6"/>
      <c r="E16" s="6"/>
      <c r="F16" s="6"/>
      <c r="G16" s="6"/>
      <c r="H16" s="6">
        <v>2300</v>
      </c>
      <c r="I16" s="6"/>
    </row>
    <row r="17" spans="1:9" ht="18">
      <c r="A17" s="6">
        <v>5700</v>
      </c>
      <c r="B17" s="6"/>
      <c r="C17" s="6"/>
      <c r="D17" s="6"/>
      <c r="E17" s="6"/>
      <c r="F17" s="6"/>
      <c r="G17" s="6"/>
      <c r="H17" s="6"/>
      <c r="I17" s="6"/>
    </row>
    <row r="18" spans="1:9" ht="18">
      <c r="A18" s="14">
        <f>SUM(A4:A17)</f>
        <v>2698825</v>
      </c>
      <c r="B18" s="14">
        <f aca="true" t="shared" si="0" ref="B18:I18">SUM(B4:B17)</f>
        <v>1030000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>SUM(G4:G17)</f>
        <v>0</v>
      </c>
      <c r="H18" s="14">
        <f t="shared" si="0"/>
        <v>85995</v>
      </c>
      <c r="I18" s="14">
        <f t="shared" si="0"/>
        <v>0</v>
      </c>
    </row>
    <row r="19" spans="1:9" ht="18">
      <c r="A19" s="6">
        <v>10000</v>
      </c>
      <c r="B19" s="6">
        <v>5000</v>
      </c>
      <c r="C19" s="6"/>
      <c r="D19" s="6"/>
      <c r="E19" s="6"/>
      <c r="F19" s="6">
        <v>5000</v>
      </c>
      <c r="G19" s="6"/>
      <c r="H19" s="6">
        <v>8000</v>
      </c>
      <c r="I19" s="6"/>
    </row>
    <row r="20" spans="1:9" ht="18">
      <c r="A20" s="6">
        <v>30000</v>
      </c>
      <c r="B20" s="6"/>
      <c r="C20" s="6"/>
      <c r="D20" s="6"/>
      <c r="E20" s="6"/>
      <c r="F20" s="6">
        <v>40000</v>
      </c>
      <c r="G20" s="6"/>
      <c r="H20" s="6">
        <f>250+60+4300</f>
        <v>4610</v>
      </c>
      <c r="I20" s="6"/>
    </row>
    <row r="21" spans="1:9" ht="18">
      <c r="A21" s="6">
        <v>30000</v>
      </c>
      <c r="B21" s="6"/>
      <c r="C21" s="6"/>
      <c r="D21" s="6"/>
      <c r="E21" s="6"/>
      <c r="F21" s="6">
        <v>24200</v>
      </c>
      <c r="G21" s="6"/>
      <c r="H21" s="6">
        <v>15650</v>
      </c>
      <c r="I21" s="6"/>
    </row>
    <row r="22" spans="1:9" ht="18">
      <c r="A22" s="6">
        <v>6350</v>
      </c>
      <c r="B22" s="6"/>
      <c r="C22" s="6"/>
      <c r="D22" s="6"/>
      <c r="E22" s="6"/>
      <c r="F22" s="6">
        <v>15000</v>
      </c>
      <c r="G22" s="6"/>
      <c r="H22" s="6">
        <f>300+620+800+1600</f>
        <v>3320</v>
      </c>
      <c r="I22" s="6"/>
    </row>
    <row r="23" spans="1:9" ht="18">
      <c r="A23" s="6">
        <v>19850</v>
      </c>
      <c r="B23" s="6"/>
      <c r="C23" s="6"/>
      <c r="D23" s="6"/>
      <c r="E23" s="6"/>
      <c r="F23" s="6"/>
      <c r="G23" s="6"/>
      <c r="H23" s="6">
        <v>2445</v>
      </c>
      <c r="I23" s="6"/>
    </row>
    <row r="24" spans="1:9" ht="18">
      <c r="A24" s="6">
        <v>130680</v>
      </c>
      <c r="B24" s="6"/>
      <c r="C24" s="6"/>
      <c r="D24" s="6"/>
      <c r="E24" s="6"/>
      <c r="F24" s="6"/>
      <c r="G24" s="6"/>
      <c r="H24" s="6">
        <f>1500+500+1500</f>
        <v>3500</v>
      </c>
      <c r="I24" s="6"/>
    </row>
    <row r="25" spans="1:9" ht="18">
      <c r="A25" s="6">
        <v>1302530</v>
      </c>
      <c r="B25" s="6"/>
      <c r="C25" s="6"/>
      <c r="D25" s="6"/>
      <c r="E25" s="6"/>
      <c r="F25" s="6"/>
      <c r="G25" s="6"/>
      <c r="H25" s="6">
        <v>4500</v>
      </c>
      <c r="I25" s="6"/>
    </row>
    <row r="26" spans="1:9" ht="18">
      <c r="A26" s="6">
        <v>2275</v>
      </c>
      <c r="B26" s="6"/>
      <c r="C26" s="6"/>
      <c r="D26" s="6"/>
      <c r="E26" s="6"/>
      <c r="F26" s="6"/>
      <c r="G26" s="6"/>
      <c r="H26" s="6">
        <v>1300</v>
      </c>
      <c r="I26" s="6"/>
    </row>
    <row r="27" spans="1:9" ht="18">
      <c r="A27" s="6">
        <v>973819</v>
      </c>
      <c r="B27" s="6"/>
      <c r="C27" s="6"/>
      <c r="D27" s="6"/>
      <c r="E27" s="6"/>
      <c r="F27" s="6"/>
      <c r="G27" s="6"/>
      <c r="H27" s="6">
        <f>2000+425+2900+5000+310+400</f>
        <v>11035</v>
      </c>
      <c r="I27" s="6"/>
    </row>
    <row r="28" spans="1:9" ht="18">
      <c r="A28" s="6">
        <v>53275</v>
      </c>
      <c r="B28" s="6"/>
      <c r="C28" s="6"/>
      <c r="D28" s="6"/>
      <c r="E28" s="6"/>
      <c r="F28" s="6"/>
      <c r="G28" s="6"/>
      <c r="H28" s="6">
        <v>386500</v>
      </c>
      <c r="I28" s="6"/>
    </row>
    <row r="29" spans="1:9" ht="18">
      <c r="A29" s="14">
        <f>SUM(A19:A28)</f>
        <v>2558779</v>
      </c>
      <c r="B29" s="14">
        <f aca="true" t="shared" si="1" ref="B29:I29">SUM(B19:B28)</f>
        <v>5000</v>
      </c>
      <c r="C29" s="14">
        <f t="shared" si="1"/>
        <v>0</v>
      </c>
      <c r="D29" s="14">
        <f t="shared" si="1"/>
        <v>0</v>
      </c>
      <c r="E29" s="14">
        <f t="shared" si="1"/>
        <v>0</v>
      </c>
      <c r="F29" s="14">
        <f t="shared" si="1"/>
        <v>84200</v>
      </c>
      <c r="G29" s="14">
        <f>SUM(G30:G37)</f>
        <v>0</v>
      </c>
      <c r="H29" s="14">
        <f t="shared" si="1"/>
        <v>440860</v>
      </c>
      <c r="I29" s="14">
        <f t="shared" si="1"/>
        <v>0</v>
      </c>
    </row>
    <row r="30" spans="1:9" ht="18">
      <c r="A30" s="6">
        <v>1600</v>
      </c>
      <c r="B30" s="6"/>
      <c r="C30" s="6"/>
      <c r="D30" s="6"/>
      <c r="E30" s="6"/>
      <c r="F30" s="6">
        <v>64750</v>
      </c>
      <c r="G30" s="6"/>
      <c r="H30" s="6"/>
      <c r="I30" s="6">
        <v>104410</v>
      </c>
    </row>
    <row r="31" spans="1:9" ht="18">
      <c r="A31" s="6">
        <v>10000</v>
      </c>
      <c r="B31" s="6"/>
      <c r="C31" s="6"/>
      <c r="D31" s="6"/>
      <c r="E31" s="6"/>
      <c r="F31" s="6">
        <v>300</v>
      </c>
      <c r="G31" s="6"/>
      <c r="H31" s="6"/>
      <c r="I31" s="6">
        <v>73750</v>
      </c>
    </row>
    <row r="32" spans="1:9" ht="18">
      <c r="A32" s="6">
        <v>10000</v>
      </c>
      <c r="B32" s="6"/>
      <c r="C32" s="6"/>
      <c r="D32" s="6"/>
      <c r="E32" s="6"/>
      <c r="F32" s="6">
        <v>2800</v>
      </c>
      <c r="G32" s="6"/>
      <c r="H32" s="6"/>
      <c r="I32" s="6"/>
    </row>
    <row r="33" spans="1:9" ht="18">
      <c r="A33" s="6">
        <v>60000</v>
      </c>
      <c r="B33" s="6"/>
      <c r="C33" s="6"/>
      <c r="D33" s="6"/>
      <c r="E33" s="6"/>
      <c r="F33" s="6">
        <v>52500</v>
      </c>
      <c r="G33" s="6"/>
      <c r="H33" s="6"/>
      <c r="I33" s="6"/>
    </row>
    <row r="34" spans="1:9" ht="18">
      <c r="A34" s="6">
        <v>150000</v>
      </c>
      <c r="B34" s="6"/>
      <c r="C34" s="6"/>
      <c r="D34" s="6"/>
      <c r="E34" s="6"/>
      <c r="F34" s="6"/>
      <c r="G34" s="6"/>
      <c r="H34" s="6"/>
      <c r="I34" s="6"/>
    </row>
    <row r="35" spans="1:9" ht="18">
      <c r="A35" s="6">
        <v>7660</v>
      </c>
      <c r="B35" s="6"/>
      <c r="C35" s="6"/>
      <c r="D35" s="6"/>
      <c r="E35" s="6"/>
      <c r="F35" s="6"/>
      <c r="G35" s="6"/>
      <c r="H35" s="6"/>
      <c r="I35" s="6"/>
    </row>
    <row r="36" spans="1:9" ht="18">
      <c r="A36" s="6">
        <v>314600</v>
      </c>
      <c r="B36" s="6"/>
      <c r="C36" s="6"/>
      <c r="D36" s="6"/>
      <c r="E36" s="6"/>
      <c r="F36" s="6"/>
      <c r="G36" s="6"/>
      <c r="H36" s="6"/>
      <c r="I36" s="6"/>
    </row>
    <row r="37" spans="1:9" ht="18">
      <c r="A37" s="6">
        <v>689440</v>
      </c>
      <c r="B37" s="6"/>
      <c r="C37" s="6"/>
      <c r="D37" s="6"/>
      <c r="E37" s="6"/>
      <c r="F37" s="6"/>
      <c r="G37" s="6"/>
      <c r="H37" s="6"/>
      <c r="I37" s="6"/>
    </row>
    <row r="38" spans="1:9" ht="18">
      <c r="A38" s="14">
        <f>SUM(A30:A37)</f>
        <v>1243300</v>
      </c>
      <c r="B38" s="14">
        <f aca="true" t="shared" si="2" ref="B38:I38">SUM(B30:B37)</f>
        <v>0</v>
      </c>
      <c r="C38" s="14">
        <f t="shared" si="2"/>
        <v>0</v>
      </c>
      <c r="D38" s="14">
        <f t="shared" si="2"/>
        <v>0</v>
      </c>
      <c r="E38" s="14">
        <f t="shared" si="2"/>
        <v>0</v>
      </c>
      <c r="F38" s="14">
        <f t="shared" si="2"/>
        <v>120350</v>
      </c>
      <c r="G38" s="14">
        <f>SUM(G39:G40)</f>
        <v>100000</v>
      </c>
      <c r="H38" s="14">
        <f t="shared" si="2"/>
        <v>0</v>
      </c>
      <c r="I38" s="14">
        <f t="shared" si="2"/>
        <v>178160</v>
      </c>
    </row>
    <row r="39" spans="1:9" ht="18">
      <c r="A39" s="6"/>
      <c r="B39" s="6"/>
      <c r="C39" s="6"/>
      <c r="D39" s="6"/>
      <c r="E39" s="6"/>
      <c r="F39" s="6"/>
      <c r="G39" s="6">
        <v>100000</v>
      </c>
      <c r="H39" s="6"/>
      <c r="I39" s="6"/>
    </row>
    <row r="40" spans="1:9" ht="18">
      <c r="A40" s="6"/>
      <c r="B40" s="6"/>
      <c r="C40" s="6"/>
      <c r="D40" s="6"/>
      <c r="E40" s="6"/>
      <c r="F40" s="6"/>
      <c r="G40" s="6"/>
      <c r="H40" s="6"/>
      <c r="I40" s="6"/>
    </row>
    <row r="41" spans="1:9" ht="18">
      <c r="A41" s="34">
        <f>+A18+A29+A38</f>
        <v>6500904</v>
      </c>
      <c r="B41" s="34">
        <f aca="true" t="shared" si="3" ref="B41:I41">+B18+B29+B38</f>
        <v>1035000</v>
      </c>
      <c r="C41" s="34">
        <f t="shared" si="3"/>
        <v>0</v>
      </c>
      <c r="D41" s="34">
        <f t="shared" si="3"/>
        <v>0</v>
      </c>
      <c r="E41" s="34">
        <f t="shared" si="3"/>
        <v>0</v>
      </c>
      <c r="F41" s="34">
        <f t="shared" si="3"/>
        <v>204550</v>
      </c>
      <c r="G41" s="34">
        <f t="shared" si="3"/>
        <v>100000</v>
      </c>
      <c r="H41" s="34">
        <f t="shared" si="3"/>
        <v>526855</v>
      </c>
      <c r="I41" s="34">
        <f t="shared" si="3"/>
        <v>178160</v>
      </c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6"/>
      <c r="B43" s="6"/>
      <c r="C43" s="6"/>
      <c r="D43" s="6"/>
      <c r="E43" s="6"/>
      <c r="F43" s="6"/>
      <c r="G43" s="6"/>
      <c r="H43" s="6"/>
      <c r="I43" s="6"/>
    </row>
    <row r="44" spans="1:9" ht="18">
      <c r="A44" s="6"/>
      <c r="B44" s="6"/>
      <c r="C44" s="6"/>
      <c r="D44" s="6"/>
      <c r="E44" s="6"/>
      <c r="F44" s="6"/>
      <c r="G44" s="6"/>
      <c r="H44" s="6"/>
      <c r="I44" s="6"/>
    </row>
    <row r="45" spans="1:9" ht="18">
      <c r="A45" s="6"/>
      <c r="B45" s="6"/>
      <c r="C45" s="6"/>
      <c r="D45" s="6"/>
      <c r="E45" s="6"/>
      <c r="F45" s="6"/>
      <c r="G45" s="6"/>
      <c r="H45" s="6"/>
      <c r="I45" s="6"/>
    </row>
    <row r="46" spans="1:9" ht="18">
      <c r="A46" s="6"/>
      <c r="B46" s="6"/>
      <c r="C46" s="6"/>
      <c r="D46" s="6"/>
      <c r="E46" s="6"/>
      <c r="F46" s="6"/>
      <c r="G46" s="6"/>
      <c r="H46" s="6"/>
      <c r="I46" s="6"/>
    </row>
    <row r="47" spans="1:9" ht="18">
      <c r="A47" s="6"/>
      <c r="B47" s="6"/>
      <c r="C47" s="6"/>
      <c r="D47" s="6"/>
      <c r="E47" s="6"/>
      <c r="F47" s="6"/>
      <c r="G47" s="6"/>
      <c r="H47" s="6"/>
      <c r="I47" s="6"/>
    </row>
    <row r="48" spans="1:9" ht="18">
      <c r="A48" s="6"/>
      <c r="B48" s="6"/>
      <c r="C48" s="6"/>
      <c r="D48" s="6"/>
      <c r="E48" s="6"/>
      <c r="F48" s="6"/>
      <c r="G48" s="6"/>
      <c r="H48" s="6"/>
      <c r="I48" s="6"/>
    </row>
    <row r="49" spans="1:9" ht="18">
      <c r="A49" s="6"/>
      <c r="B49" s="6"/>
      <c r="C49" s="6"/>
      <c r="D49" s="6"/>
      <c r="E49" s="6"/>
      <c r="F49" s="6"/>
      <c r="G49" s="6"/>
      <c r="H49" s="6"/>
      <c r="I49" s="6"/>
    </row>
    <row r="50" spans="1:9" ht="18">
      <c r="A50" s="6"/>
      <c r="B50" s="6"/>
      <c r="C50" s="6"/>
      <c r="D50" s="6"/>
      <c r="E50" s="6"/>
      <c r="F50" s="6"/>
      <c r="G50" s="6"/>
      <c r="H50" s="6"/>
      <c r="I50" s="6"/>
    </row>
    <row r="51" spans="1:9" ht="18">
      <c r="A51" s="6"/>
      <c r="B51" s="6"/>
      <c r="C51" s="6"/>
      <c r="D51" s="6"/>
      <c r="E51" s="6"/>
      <c r="F51" s="6"/>
      <c r="G51" s="6"/>
      <c r="H51" s="6"/>
      <c r="I51" s="6"/>
    </row>
    <row r="52" spans="1:9" ht="18">
      <c r="A52" s="6"/>
      <c r="B52" s="6"/>
      <c r="C52" s="6"/>
      <c r="D52" s="6"/>
      <c r="E52" s="6"/>
      <c r="F52" s="6"/>
      <c r="G52" s="6"/>
      <c r="H52" s="6"/>
      <c r="I52" s="6"/>
    </row>
    <row r="53" spans="1:9" ht="18">
      <c r="A53" s="6"/>
      <c r="B53" s="6"/>
      <c r="C53" s="6"/>
      <c r="D53" s="6"/>
      <c r="E53" s="6"/>
      <c r="F53" s="6"/>
      <c r="G53" s="6"/>
      <c r="H53" s="6"/>
      <c r="I53" s="6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34">
      <selection activeCell="D60" sqref="A60:D60"/>
    </sheetView>
  </sheetViews>
  <sheetFormatPr defaultColWidth="11.421875" defaultRowHeight="12.75"/>
  <cols>
    <col min="3" max="3" width="27.28125" style="0" customWidth="1"/>
    <col min="4" max="4" width="12.7109375" style="0" customWidth="1"/>
  </cols>
  <sheetData>
    <row r="1" spans="1:4" ht="12.75">
      <c r="A1" s="51" t="s">
        <v>39</v>
      </c>
      <c r="B1" s="51"/>
      <c r="C1" s="51"/>
      <c r="D1" s="51"/>
    </row>
    <row r="2" spans="1:4" ht="12.75">
      <c r="A2" s="50" t="s">
        <v>42</v>
      </c>
      <c r="B2" s="50" t="s">
        <v>43</v>
      </c>
      <c r="C2" s="50" t="s">
        <v>44</v>
      </c>
      <c r="D2" s="50" t="s">
        <v>45</v>
      </c>
    </row>
    <row r="3" spans="1:4" ht="12.75">
      <c r="A3" s="46">
        <v>385086</v>
      </c>
      <c r="B3" s="49">
        <v>39527</v>
      </c>
      <c r="C3" s="49" t="s">
        <v>40</v>
      </c>
      <c r="D3" s="54">
        <v>99800</v>
      </c>
    </row>
    <row r="4" spans="1:4" ht="12.75">
      <c r="A4" s="46">
        <v>46037</v>
      </c>
      <c r="B4" s="49">
        <v>39456</v>
      </c>
      <c r="C4" s="49" t="s">
        <v>41</v>
      </c>
      <c r="D4" s="54">
        <v>46037</v>
      </c>
    </row>
    <row r="5" spans="1:4" ht="12.75">
      <c r="A5" s="56"/>
      <c r="B5" s="56"/>
      <c r="C5" s="56"/>
      <c r="D5" s="57">
        <f>SUM(D3:D4)</f>
        <v>145837</v>
      </c>
    </row>
    <row r="7" spans="1:4" ht="12.75">
      <c r="A7" s="51" t="s">
        <v>46</v>
      </c>
      <c r="B7" s="51"/>
      <c r="C7" s="51"/>
      <c r="D7" s="51"/>
    </row>
    <row r="8" spans="1:4" ht="12.75">
      <c r="A8" s="50" t="s">
        <v>42</v>
      </c>
      <c r="B8" s="50" t="s">
        <v>43</v>
      </c>
      <c r="C8" s="50" t="s">
        <v>44</v>
      </c>
      <c r="D8" s="50" t="s">
        <v>45</v>
      </c>
    </row>
    <row r="9" spans="1:4" ht="12.75">
      <c r="A9" s="46">
        <v>94500</v>
      </c>
      <c r="B9" s="49">
        <v>39776</v>
      </c>
      <c r="C9" s="46" t="s">
        <v>47</v>
      </c>
      <c r="D9" s="54">
        <v>1600</v>
      </c>
    </row>
    <row r="10" spans="1:4" ht="12.75">
      <c r="A10" s="46"/>
      <c r="B10" s="49">
        <v>39433</v>
      </c>
      <c r="C10" s="46" t="s">
        <v>48</v>
      </c>
      <c r="D10" s="54">
        <v>17896.2</v>
      </c>
    </row>
    <row r="11" spans="1:4" ht="12.75">
      <c r="A11" s="46">
        <v>35042</v>
      </c>
      <c r="B11" s="49">
        <v>39416</v>
      </c>
      <c r="C11" s="46" t="s">
        <v>49</v>
      </c>
      <c r="D11" s="54">
        <v>24034.85</v>
      </c>
    </row>
    <row r="12" spans="1:4" ht="12.75">
      <c r="A12" s="46">
        <v>58375</v>
      </c>
      <c r="B12" s="49">
        <v>39518</v>
      </c>
      <c r="C12" s="46" t="s">
        <v>50</v>
      </c>
      <c r="D12" s="54">
        <v>15650</v>
      </c>
    </row>
    <row r="13" spans="1:4" ht="12.75">
      <c r="A13" s="46">
        <v>32967</v>
      </c>
      <c r="B13" s="46" t="s">
        <v>51</v>
      </c>
      <c r="C13" s="46" t="s">
        <v>52</v>
      </c>
      <c r="D13" s="54">
        <v>1578.05</v>
      </c>
    </row>
    <row r="14" spans="1:4" ht="12.75">
      <c r="A14" s="46"/>
      <c r="B14" s="49">
        <v>39428</v>
      </c>
      <c r="C14" s="46" t="s">
        <v>53</v>
      </c>
      <c r="D14" s="54">
        <v>111005</v>
      </c>
    </row>
    <row r="15" spans="1:4" ht="12.75">
      <c r="A15" s="46">
        <v>111986</v>
      </c>
      <c r="B15" s="49">
        <v>39799</v>
      </c>
      <c r="C15" s="46" t="s">
        <v>54</v>
      </c>
      <c r="D15" s="54">
        <v>23000</v>
      </c>
    </row>
    <row r="16" spans="1:4" ht="12.75">
      <c r="A16" s="46">
        <v>407693</v>
      </c>
      <c r="B16" s="49">
        <v>39470</v>
      </c>
      <c r="C16" s="46" t="s">
        <v>55</v>
      </c>
      <c r="D16" s="54">
        <v>314600</v>
      </c>
    </row>
    <row r="17" spans="1:4" ht="12.75">
      <c r="A17" s="46">
        <v>67710</v>
      </c>
      <c r="B17" s="49">
        <v>39560</v>
      </c>
      <c r="C17" s="46" t="s">
        <v>55</v>
      </c>
      <c r="D17" s="54">
        <v>65212</v>
      </c>
    </row>
    <row r="18" spans="1:4" ht="12.75">
      <c r="A18" s="56"/>
      <c r="B18" s="56"/>
      <c r="C18" s="56"/>
      <c r="D18" s="57">
        <f>SUM(D9:D17)</f>
        <v>574576.1</v>
      </c>
    </row>
    <row r="20" spans="1:4" ht="12.75">
      <c r="A20" s="51" t="s">
        <v>58</v>
      </c>
      <c r="B20" s="51"/>
      <c r="C20" s="51"/>
      <c r="D20" s="51"/>
    </row>
    <row r="21" spans="1:4" ht="12.75">
      <c r="A21" s="50" t="s">
        <v>42</v>
      </c>
      <c r="B21" s="50" t="s">
        <v>43</v>
      </c>
      <c r="C21" s="50" t="s">
        <v>44</v>
      </c>
      <c r="D21" s="50" t="s">
        <v>45</v>
      </c>
    </row>
    <row r="22" spans="1:4" ht="12.75">
      <c r="A22" s="46">
        <v>20377</v>
      </c>
      <c r="B22" s="49">
        <v>39375</v>
      </c>
      <c r="C22" s="46" t="s">
        <v>56</v>
      </c>
      <c r="D22" s="54">
        <v>1500</v>
      </c>
    </row>
    <row r="23" spans="1:4" ht="12.75">
      <c r="A23" s="46">
        <v>198021</v>
      </c>
      <c r="B23" s="49">
        <v>39375</v>
      </c>
      <c r="C23" s="46" t="s">
        <v>57</v>
      </c>
      <c r="D23" s="54">
        <v>1500</v>
      </c>
    </row>
    <row r="24" spans="1:4" ht="12.75">
      <c r="A24" s="46">
        <v>200379</v>
      </c>
      <c r="B24" s="49">
        <v>39375</v>
      </c>
      <c r="C24" s="46" t="s">
        <v>56</v>
      </c>
      <c r="D24" s="54">
        <v>3500</v>
      </c>
    </row>
    <row r="25" spans="1:4" ht="12.75">
      <c r="A25" s="46">
        <v>3383</v>
      </c>
      <c r="B25" s="49">
        <v>39375</v>
      </c>
      <c r="C25" s="46" t="s">
        <v>57</v>
      </c>
      <c r="D25" s="54">
        <v>1800</v>
      </c>
    </row>
    <row r="26" spans="1:4" ht="12.75">
      <c r="A26" s="46">
        <v>290378</v>
      </c>
      <c r="B26" s="49">
        <v>39375</v>
      </c>
      <c r="C26" s="46" t="s">
        <v>56</v>
      </c>
      <c r="D26" s="54">
        <v>5000</v>
      </c>
    </row>
    <row r="27" spans="1:4" ht="12.75">
      <c r="A27" s="46">
        <v>290376</v>
      </c>
      <c r="B27" s="49">
        <v>39375</v>
      </c>
      <c r="C27" s="46" t="s">
        <v>56</v>
      </c>
      <c r="D27" s="54">
        <v>1500</v>
      </c>
    </row>
    <row r="28" spans="1:4" ht="12.75">
      <c r="A28" s="56"/>
      <c r="B28" s="56"/>
      <c r="C28" s="56"/>
      <c r="D28" s="57">
        <f>SUM(D22:D27)</f>
        <v>14800</v>
      </c>
    </row>
    <row r="30" spans="1:4" ht="14.25">
      <c r="A30" s="55" t="s">
        <v>67</v>
      </c>
      <c r="B30" s="55"/>
      <c r="C30" s="55"/>
      <c r="D30" s="55"/>
    </row>
    <row r="31" spans="1:4" ht="12.75">
      <c r="A31" s="50" t="s">
        <v>42</v>
      </c>
      <c r="B31" s="50" t="s">
        <v>43</v>
      </c>
      <c r="C31" s="50" t="s">
        <v>44</v>
      </c>
      <c r="D31" s="50" t="s">
        <v>45</v>
      </c>
    </row>
    <row r="32" spans="1:4" ht="12.75">
      <c r="A32" s="46">
        <v>240725</v>
      </c>
      <c r="B32" s="49">
        <v>39388</v>
      </c>
      <c r="C32" s="46" t="s">
        <v>55</v>
      </c>
      <c r="D32" s="54">
        <v>22570</v>
      </c>
    </row>
    <row r="33" spans="1:4" ht="12.75">
      <c r="A33" s="46">
        <v>64167</v>
      </c>
      <c r="B33" s="49">
        <v>39388</v>
      </c>
      <c r="C33" s="46" t="s">
        <v>56</v>
      </c>
      <c r="D33" s="54">
        <v>10000</v>
      </c>
    </row>
    <row r="34" spans="1:4" ht="12.75">
      <c r="A34" s="49">
        <v>39053</v>
      </c>
      <c r="B34" s="49">
        <v>39053</v>
      </c>
      <c r="C34" s="46" t="s">
        <v>60</v>
      </c>
      <c r="D34" s="54">
        <v>60000</v>
      </c>
    </row>
    <row r="35" spans="1:4" ht="12.75">
      <c r="A35" s="49">
        <v>39366</v>
      </c>
      <c r="B35" s="46">
        <v>487455</v>
      </c>
      <c r="C35" s="46" t="s">
        <v>55</v>
      </c>
      <c r="D35" s="54">
        <v>7985</v>
      </c>
    </row>
    <row r="36" spans="1:4" ht="12.75">
      <c r="A36" s="56"/>
      <c r="B36" s="56"/>
      <c r="C36" s="56"/>
      <c r="D36" s="57">
        <v>1567</v>
      </c>
    </row>
    <row r="37" spans="1:4" ht="12.75">
      <c r="A37" s="58"/>
      <c r="B37" s="58"/>
      <c r="C37" s="58"/>
      <c r="D37" s="60">
        <f>SUM(D32:D36)</f>
        <v>102122</v>
      </c>
    </row>
    <row r="39" spans="1:4" ht="14.25">
      <c r="A39" s="55" t="s">
        <v>59</v>
      </c>
      <c r="B39" s="55"/>
      <c r="C39" s="55"/>
      <c r="D39" s="55"/>
    </row>
    <row r="40" spans="1:4" ht="12.75">
      <c r="A40" s="50" t="s">
        <v>42</v>
      </c>
      <c r="B40" s="50" t="s">
        <v>43</v>
      </c>
      <c r="C40" s="50" t="s">
        <v>44</v>
      </c>
      <c r="D40" s="50" t="s">
        <v>45</v>
      </c>
    </row>
    <row r="41" spans="1:4" ht="12.75">
      <c r="A41" s="46">
        <v>116394</v>
      </c>
      <c r="B41" s="49">
        <v>39400</v>
      </c>
      <c r="C41" s="46"/>
      <c r="D41" s="61">
        <v>168166</v>
      </c>
    </row>
    <row r="42" spans="1:4" ht="12.75">
      <c r="A42" s="46">
        <v>116395</v>
      </c>
      <c r="B42" s="49">
        <v>38667</v>
      </c>
      <c r="C42" s="46" t="s">
        <v>61</v>
      </c>
      <c r="D42" s="61">
        <v>22705</v>
      </c>
    </row>
    <row r="43" spans="1:4" ht="12.75">
      <c r="A43" s="46">
        <v>68856</v>
      </c>
      <c r="B43" s="49">
        <v>39156</v>
      </c>
      <c r="C43" s="46" t="s">
        <v>62</v>
      </c>
      <c r="D43" s="61">
        <v>21690</v>
      </c>
    </row>
    <row r="44" spans="1:4" ht="12.75">
      <c r="A44" s="46">
        <v>120352</v>
      </c>
      <c r="B44" s="49">
        <v>39436</v>
      </c>
      <c r="C44" s="46" t="s">
        <v>63</v>
      </c>
      <c r="D44" s="61">
        <v>126300</v>
      </c>
    </row>
    <row r="45" spans="1:4" ht="12.75">
      <c r="A45" s="58"/>
      <c r="B45" s="58"/>
      <c r="C45" s="58"/>
      <c r="D45" s="60">
        <f>SUM(D41:D44)</f>
        <v>338861</v>
      </c>
    </row>
    <row r="47" spans="1:4" ht="14.25">
      <c r="A47" s="55" t="s">
        <v>64</v>
      </c>
      <c r="B47" s="55"/>
      <c r="C47" s="55"/>
      <c r="D47" s="55"/>
    </row>
    <row r="48" spans="1:4" ht="12.75">
      <c r="A48" s="50" t="s">
        <v>42</v>
      </c>
      <c r="B48" s="50" t="s">
        <v>43</v>
      </c>
      <c r="C48" s="50" t="s">
        <v>44</v>
      </c>
      <c r="D48" s="50" t="s">
        <v>45</v>
      </c>
    </row>
    <row r="49" spans="1:4" ht="12.75">
      <c r="A49" s="46"/>
      <c r="B49" s="49">
        <v>39462</v>
      </c>
      <c r="C49" s="46" t="s">
        <v>65</v>
      </c>
      <c r="D49" s="61">
        <v>397600.61</v>
      </c>
    </row>
    <row r="50" spans="1:4" ht="12.75">
      <c r="A50" s="46"/>
      <c r="B50" s="49">
        <v>39470</v>
      </c>
      <c r="C50" s="46" t="s">
        <v>65</v>
      </c>
      <c r="D50" s="61">
        <v>229795.85</v>
      </c>
    </row>
    <row r="51" spans="1:4" ht="12.75">
      <c r="A51" s="58"/>
      <c r="B51" s="58"/>
      <c r="C51" s="58"/>
      <c r="D51" s="59">
        <f>SUM(D49:D50)</f>
        <v>627396.46</v>
      </c>
    </row>
    <row r="53" spans="1:4" ht="14.25">
      <c r="A53" s="55" t="s">
        <v>66</v>
      </c>
      <c r="B53" s="55"/>
      <c r="C53" s="55"/>
      <c r="D53" s="55"/>
    </row>
    <row r="54" spans="1:4" ht="12.75">
      <c r="A54" s="50" t="s">
        <v>42</v>
      </c>
      <c r="B54" s="50" t="s">
        <v>43</v>
      </c>
      <c r="C54" s="50" t="s">
        <v>44</v>
      </c>
      <c r="D54" s="50" t="s">
        <v>45</v>
      </c>
    </row>
    <row r="55" spans="1:4" ht="12.75">
      <c r="A55" s="46">
        <v>385083</v>
      </c>
      <c r="B55" s="49">
        <v>39467</v>
      </c>
      <c r="C55" s="46" t="s">
        <v>55</v>
      </c>
      <c r="D55" s="61">
        <v>100000</v>
      </c>
    </row>
    <row r="56" spans="1:4" ht="12.75">
      <c r="A56" s="46">
        <v>14767</v>
      </c>
      <c r="B56" s="46"/>
      <c r="C56" s="46" t="s">
        <v>55</v>
      </c>
      <c r="D56" s="61">
        <v>3150</v>
      </c>
    </row>
    <row r="57" spans="1:4" ht="12.75">
      <c r="A57" s="46">
        <v>300210</v>
      </c>
      <c r="B57" s="46"/>
      <c r="C57" s="46" t="s">
        <v>48</v>
      </c>
      <c r="D57" s="61">
        <v>3700</v>
      </c>
    </row>
    <row r="58" spans="1:4" ht="12.75">
      <c r="A58" s="58"/>
      <c r="B58" s="58"/>
      <c r="C58" s="58"/>
      <c r="D58" s="60">
        <f>SUM(D55:D57)</f>
        <v>106850</v>
      </c>
    </row>
    <row r="60" spans="1:4" ht="12.75">
      <c r="A60" s="58"/>
      <c r="B60" s="58"/>
      <c r="C60" s="58"/>
      <c r="D60" s="60">
        <f>+D58+D51+D45+D37+D28+D18+D5</f>
        <v>1910442.56</v>
      </c>
    </row>
  </sheetData>
  <mergeCells count="7">
    <mergeCell ref="A39:D39"/>
    <mergeCell ref="A47:D47"/>
    <mergeCell ref="A53:D53"/>
    <mergeCell ref="A1:D1"/>
    <mergeCell ref="A7:D7"/>
    <mergeCell ref="A20:D20"/>
    <mergeCell ref="A30:D3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 topLeftCell="A1">
      <selection activeCell="C29" sqref="C29"/>
    </sheetView>
  </sheetViews>
  <sheetFormatPr defaultColWidth="11.421875" defaultRowHeight="12.75"/>
  <cols>
    <col min="1" max="1" width="15.57421875" style="0" customWidth="1"/>
    <col min="2" max="2" width="14.57421875" style="0" customWidth="1"/>
  </cols>
  <sheetData>
    <row r="3" spans="1:2" ht="18" customHeight="1">
      <c r="A3" s="52" t="s">
        <v>35</v>
      </c>
      <c r="B3" s="53"/>
    </row>
    <row r="4" spans="1:2" ht="12.75">
      <c r="A4" s="46" t="s">
        <v>36</v>
      </c>
      <c r="B4" s="47">
        <v>5806490</v>
      </c>
    </row>
    <row r="5" spans="1:2" ht="12.75">
      <c r="A5" s="46" t="s">
        <v>37</v>
      </c>
      <c r="B5" s="47">
        <f>1512000+1839000+1336250</f>
        <v>4687250</v>
      </c>
    </row>
    <row r="6" spans="1:2" ht="12.75">
      <c r="A6" s="46" t="s">
        <v>38</v>
      </c>
      <c r="B6" s="48">
        <f>+B4-B5</f>
        <v>1119240</v>
      </c>
    </row>
  </sheetData>
  <mergeCells count="1">
    <mergeCell ref="A3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Araya</dc:creator>
  <cp:keywords/>
  <dc:description/>
  <cp:lastModifiedBy>Office max</cp:lastModifiedBy>
  <dcterms:created xsi:type="dcterms:W3CDTF">2007-06-20T01:42:17Z</dcterms:created>
  <dcterms:modified xsi:type="dcterms:W3CDTF">2008-08-07T16:44:29Z</dcterms:modified>
  <cp:category/>
  <cp:version/>
  <cp:contentType/>
  <cp:contentStatus/>
</cp:coreProperties>
</file>