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445" activeTab="0"/>
  </bookViews>
  <sheets>
    <sheet name="Reporte de gastos PPD" sheetId="1" r:id="rId1"/>
    <sheet name=" Gastos Acum. PPD" sheetId="2" r:id="rId2"/>
    <sheet name="Solicitud de Desembolso" sheetId="3" r:id="rId3"/>
  </sheets>
  <definedNames/>
  <calcPr fullCalcOnLoad="1"/>
</workbook>
</file>

<file path=xl/sharedStrings.xml><?xml version="1.0" encoding="utf-8"?>
<sst xmlns="http://schemas.openxmlformats.org/spreadsheetml/2006/main" count="238" uniqueCount="137">
  <si>
    <t xml:space="preserve">ASOCIACION DE MUJERES I NDIGENAS BRIBRIS DE TALAMANCA </t>
  </si>
  <si>
    <t>ACOMUITA</t>
  </si>
  <si>
    <t>REPORTE DE GASTOS</t>
  </si>
  <si>
    <t>Informe de Avance</t>
  </si>
  <si>
    <t>No Factura</t>
  </si>
  <si>
    <t>Detalle</t>
  </si>
  <si>
    <t>Monto</t>
  </si>
  <si>
    <t>Materiales</t>
  </si>
  <si>
    <t xml:space="preserve"> </t>
  </si>
  <si>
    <t>TOTAL GENERAL</t>
  </si>
  <si>
    <t>Infraestructura Fábrica de Chocolate:</t>
  </si>
  <si>
    <t>Fondo Rotativo</t>
  </si>
  <si>
    <t>No  Factura</t>
  </si>
  <si>
    <t>REPORTE DE GASTOS ACUMULADOS</t>
  </si>
  <si>
    <t xml:space="preserve">Categoría </t>
  </si>
  <si>
    <t>de Presupuesto</t>
  </si>
  <si>
    <t xml:space="preserve">Presupuesto </t>
  </si>
  <si>
    <t>Aprobado</t>
  </si>
  <si>
    <t>Gastos I</t>
  </si>
  <si>
    <t>Gastos Il</t>
  </si>
  <si>
    <t xml:space="preserve">Gastos </t>
  </si>
  <si>
    <t>Informe Final (III)</t>
  </si>
  <si>
    <t>(1)</t>
  </si>
  <si>
    <t>(2)</t>
  </si>
  <si>
    <t>(3)</t>
  </si>
  <si>
    <t>(4)</t>
  </si>
  <si>
    <t>(5)</t>
  </si>
  <si>
    <t>(6)</t>
  </si>
  <si>
    <t>(7)</t>
  </si>
  <si>
    <t>Balance</t>
  </si>
  <si>
    <t>Gastos</t>
  </si>
  <si>
    <t>Acumulados</t>
  </si>
  <si>
    <t>A. CAPACITACIÒN:</t>
  </si>
  <si>
    <t>Taller de Contabilidad</t>
  </si>
  <si>
    <t>Taller de Administración</t>
  </si>
  <si>
    <t>Taller de Mercadeo y finanzas</t>
  </si>
  <si>
    <t>B. EQUIPO:</t>
  </si>
  <si>
    <t>Equipo de Bodega</t>
  </si>
  <si>
    <t>Equipos de Cocina</t>
  </si>
  <si>
    <t xml:space="preserve">Equipos de Elaboraciòn de </t>
  </si>
  <si>
    <t>Chocolate y Moldeado</t>
  </si>
  <si>
    <t>Mobiliario (urnas)</t>
  </si>
  <si>
    <t>C. MATERIALES:</t>
  </si>
  <si>
    <t>Infraestructura  (galerón para</t>
  </si>
  <si>
    <t>fábrica de chocolate)</t>
  </si>
  <si>
    <t>Museo Tsiru</t>
  </si>
  <si>
    <t>Marquesinas (tarimas de secado</t>
  </si>
  <si>
    <t>de cacao)</t>
  </si>
  <si>
    <t>D. PERSONAL/ MANO DE OBRA</t>
  </si>
  <si>
    <t>Maestro de obras y asistentes</t>
  </si>
  <si>
    <t>peones</t>
  </si>
  <si>
    <t>Cocineras de Chocolate</t>
  </si>
  <si>
    <t>E. ASISTENCIA TÈCNICA</t>
  </si>
  <si>
    <t>ESPECIFICA</t>
  </si>
  <si>
    <t>Administrador general</t>
  </si>
  <si>
    <t>Coordinador de chocolate</t>
  </si>
  <si>
    <t xml:space="preserve">Plan de Manejo sistemas agroforestales </t>
  </si>
  <si>
    <t>(regente/ CBTC)</t>
  </si>
  <si>
    <t>SAF-PSA 15000 Árboles</t>
  </si>
  <si>
    <t>F. FONDO ROTATORIO</t>
  </si>
  <si>
    <t>G. PROMOCIÒN /DIVULGACIÒN</t>
  </si>
  <si>
    <t>Camisetas</t>
  </si>
  <si>
    <t>Gorras</t>
  </si>
  <si>
    <t>Etiquetas para chocolate</t>
  </si>
  <si>
    <t>Panfletos</t>
  </si>
  <si>
    <t>Rotulación</t>
  </si>
  <si>
    <t>I. IMPREVISTOS</t>
  </si>
  <si>
    <t>H. SEGUIMIENTO/EVALUACIÒN</t>
  </si>
  <si>
    <t>TOTAL</t>
  </si>
  <si>
    <t>Organización: ACOMUITA</t>
  </si>
  <si>
    <t>Dierctor del Proyecto o Responsable: Faustina Torres Torres</t>
  </si>
  <si>
    <t>Fecha de inicio y finalización del proyecto: 01 de Febrero de 2006 al 30 de setiembre de 2007.</t>
  </si>
  <si>
    <t>Solicitud del Desembolso</t>
  </si>
  <si>
    <t>Monto de la donación</t>
  </si>
  <si>
    <t>Fondos gastados del PPD hasta la fecha</t>
  </si>
  <si>
    <t>Informe hecho por:</t>
  </si>
  <si>
    <t>Cofinanciamiento recibido por el Proyecto:</t>
  </si>
  <si>
    <t>Fuente</t>
  </si>
  <si>
    <t>Tipo (en efectivo o especie)</t>
  </si>
  <si>
    <t xml:space="preserve">Moneda </t>
  </si>
  <si>
    <t>Local</t>
  </si>
  <si>
    <t>Equivalente $US</t>
  </si>
  <si>
    <t>Efectivo</t>
  </si>
  <si>
    <t>Total</t>
  </si>
  <si>
    <t>Firma:____________________________</t>
  </si>
  <si>
    <t>Cambios: No hay</t>
  </si>
  <si>
    <t>Colones</t>
  </si>
  <si>
    <t xml:space="preserve">Moneda Local </t>
  </si>
  <si>
    <t xml:space="preserve">Título: Comercialización y acondiciaonamiento para la fabricación de chocolate orgánico en la </t>
  </si>
  <si>
    <t>comunidad indígena Bribri.</t>
  </si>
  <si>
    <t>Dirección de la Organización: Shiroles, Oficina Comunal de ACOMUITA</t>
  </si>
  <si>
    <t>No de Proyecto:COS/05-/40</t>
  </si>
  <si>
    <t>No de Proyecto:COS/05/40</t>
  </si>
  <si>
    <t>En especie (Terreno)</t>
  </si>
  <si>
    <t>Dólares</t>
  </si>
  <si>
    <t>Moneda US</t>
  </si>
  <si>
    <t>Tipo de Cambio</t>
  </si>
  <si>
    <t xml:space="preserve">                                                         SEGUIMIENTO Y EVALUACION</t>
  </si>
  <si>
    <t>Museo Tsirù</t>
  </si>
  <si>
    <t>Mano de obra</t>
  </si>
  <si>
    <t>TOTAL MATERIALES</t>
  </si>
  <si>
    <t>cancelaciòn por el 50%. (Recibo Nº 3454)</t>
  </si>
  <si>
    <t xml:space="preserve">TOTAL </t>
  </si>
  <si>
    <t>TOTAL PROMOCION Y DIVULGACION</t>
  </si>
  <si>
    <t>Transporte Shiroles Suretka viceversa</t>
  </si>
  <si>
    <t>Imprevistos</t>
  </si>
  <si>
    <t>Refrigerio y transporte gestión materiales</t>
  </si>
  <si>
    <t>Viáticos gira San José PNUD</t>
  </si>
  <si>
    <t>II   Informe de Avance</t>
  </si>
  <si>
    <t>Nombre: Faustina Torres</t>
  </si>
  <si>
    <t>Cargo: Administradora</t>
  </si>
  <si>
    <t>Equipo de Cocina</t>
  </si>
  <si>
    <t>PERSONAL MANO DE OBRA</t>
  </si>
  <si>
    <t>Materiales construcción</t>
  </si>
  <si>
    <t>Madera</t>
  </si>
  <si>
    <t>Descarga materiales</t>
  </si>
  <si>
    <t>Compra de camisetas con logos de Tsiru, ACOMUITA adelanto del 50%. (Recibo Nº 3227)</t>
  </si>
  <si>
    <t>Transporte Bote  de Suretka-Katsi  Viceversa</t>
  </si>
  <si>
    <t>Transporte Gavilán Canta viceversa</t>
  </si>
  <si>
    <t>Transporte bote  de Suretka-Coroma  Viceversa</t>
  </si>
  <si>
    <t>Pago transporte de encomienda por logos camiseta</t>
  </si>
  <si>
    <t>Transporte Shiroles-Suretka (constructor)</t>
  </si>
  <si>
    <t>Rótulo</t>
  </si>
  <si>
    <t>Logos camisetas</t>
  </si>
  <si>
    <t>Postes rótulos</t>
  </si>
  <si>
    <t>al 28 de febrero 2007</t>
  </si>
  <si>
    <t>MUSEO TSIRÙ</t>
  </si>
  <si>
    <t>TOTAL MUSEO TSIRÙ</t>
  </si>
  <si>
    <t>Período que cubre el reporte: del 01 de Febrero 2006 al 28 de Febrero de 2007</t>
  </si>
  <si>
    <t>Brochours inform. Turistas</t>
  </si>
  <si>
    <t>Desembolso Solicitado al PPD</t>
  </si>
  <si>
    <t>50% plano elèctrico construcciòn</t>
  </si>
  <si>
    <t>Fondos recibidos del PPD primer desembolso</t>
  </si>
  <si>
    <t>Fondos recibidos del PPD segundo desembolso</t>
  </si>
  <si>
    <t>Fecha: 01 de marzo de 2007</t>
  </si>
  <si>
    <t>PROMOCIÒN Y DIVULGACIÒN</t>
  </si>
  <si>
    <t>Pag. 2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</si>
</sst>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4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3" fontId="0" fillId="0" borderId="2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3" fontId="1" fillId="0" borderId="0" xfId="15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1" xfId="15" applyFont="1" applyBorder="1" applyAlignment="1">
      <alignment/>
    </xf>
    <xf numFmtId="43" fontId="1" fillId="0" borderId="11" xfId="15" applyFont="1" applyBorder="1" applyAlignment="1">
      <alignment/>
    </xf>
    <xf numFmtId="0" fontId="5" fillId="0" borderId="0" xfId="0" applyFont="1" applyBorder="1" applyAlignment="1">
      <alignment horizontal="center"/>
    </xf>
    <xf numFmtId="4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3" fontId="0" fillId="0" borderId="18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40" fontId="0" fillId="0" borderId="0" xfId="0" applyNumberFormat="1" applyAlignment="1">
      <alignment/>
    </xf>
    <xf numFmtId="40" fontId="1" fillId="0" borderId="10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  <xf numFmtId="40" fontId="0" fillId="0" borderId="1" xfId="0" applyNumberFormat="1" applyBorder="1" applyAlignment="1">
      <alignment/>
    </xf>
    <xf numFmtId="40" fontId="0" fillId="0" borderId="2" xfId="15" applyNumberFormat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1" xfId="15" applyNumberFormat="1" applyBorder="1" applyAlignment="1">
      <alignment/>
    </xf>
    <xf numFmtId="40" fontId="0" fillId="0" borderId="2" xfId="0" applyNumberFormat="1" applyBorder="1" applyAlignment="1">
      <alignment/>
    </xf>
    <xf numFmtId="40" fontId="1" fillId="0" borderId="2" xfId="15" applyNumberFormat="1" applyFont="1" applyBorder="1" applyAlignment="1">
      <alignment/>
    </xf>
    <xf numFmtId="40" fontId="0" fillId="0" borderId="0" xfId="15" applyNumberFormat="1" applyAlignment="1">
      <alignment/>
    </xf>
    <xf numFmtId="0" fontId="4" fillId="0" borderId="14" xfId="0" applyFont="1" applyBorder="1" applyAlignment="1">
      <alignment/>
    </xf>
    <xf numFmtId="40" fontId="1" fillId="0" borderId="2" xfId="0" applyNumberFormat="1" applyFont="1" applyBorder="1" applyAlignment="1">
      <alignment/>
    </xf>
    <xf numFmtId="40" fontId="1" fillId="0" borderId="13" xfId="15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4" fillId="0" borderId="13" xfId="0" applyNumberFormat="1" applyFont="1" applyBorder="1" applyAlignment="1">
      <alignment horizontal="center"/>
    </xf>
    <xf numFmtId="40" fontId="4" fillId="0" borderId="13" xfId="0" applyNumberFormat="1" applyFont="1" applyBorder="1" applyAlignment="1">
      <alignment/>
    </xf>
    <xf numFmtId="40" fontId="4" fillId="0" borderId="19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5" fillId="0" borderId="6" xfId="0" applyNumberFormat="1" applyFont="1" applyBorder="1" applyAlignment="1">
      <alignment/>
    </xf>
    <xf numFmtId="40" fontId="5" fillId="0" borderId="6" xfId="0" applyNumberFormat="1" applyFont="1" applyBorder="1" applyAlignment="1">
      <alignment horizontal="center"/>
    </xf>
    <xf numFmtId="40" fontId="5" fillId="0" borderId="9" xfId="0" applyNumberFormat="1" applyFont="1" applyBorder="1" applyAlignment="1">
      <alignment/>
    </xf>
    <xf numFmtId="40" fontId="4" fillId="0" borderId="0" xfId="15" applyNumberFormat="1" applyFont="1" applyBorder="1" applyAlignment="1">
      <alignment/>
    </xf>
    <xf numFmtId="40" fontId="4" fillId="0" borderId="13" xfId="15" applyNumberFormat="1" applyFont="1" applyBorder="1" applyAlignment="1">
      <alignment/>
    </xf>
    <xf numFmtId="40" fontId="4" fillId="0" borderId="1" xfId="15" applyNumberFormat="1" applyFont="1" applyBorder="1" applyAlignment="1">
      <alignment/>
    </xf>
    <xf numFmtId="40" fontId="5" fillId="0" borderId="2" xfId="0" applyNumberFormat="1" applyFont="1" applyBorder="1" applyAlignment="1">
      <alignment/>
    </xf>
    <xf numFmtId="40" fontId="1" fillId="0" borderId="9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40" fontId="0" fillId="0" borderId="0" xfId="0" applyNumberFormat="1" applyBorder="1" applyAlignment="1">
      <alignment/>
    </xf>
    <xf numFmtId="40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43" fontId="0" fillId="0" borderId="0" xfId="15" applyFont="1" applyFill="1" applyBorder="1" applyAlignment="1">
      <alignment/>
    </xf>
    <xf numFmtId="40" fontId="4" fillId="0" borderId="10" xfId="0" applyNumberFormat="1" applyFont="1" applyBorder="1" applyAlignment="1">
      <alignment horizontal="center"/>
    </xf>
    <xf numFmtId="40" fontId="5" fillId="0" borderId="19" xfId="15" applyNumberFormat="1" applyFont="1" applyBorder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40" fontId="5" fillId="0" borderId="20" xfId="15" applyNumberFormat="1" applyFont="1" applyBorder="1" applyAlignment="1">
      <alignment/>
    </xf>
    <xf numFmtId="40" fontId="5" fillId="0" borderId="21" xfId="15" applyNumberFormat="1" applyFon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" xfId="15" applyFont="1" applyBorder="1" applyAlignment="1">
      <alignment/>
    </xf>
    <xf numFmtId="0" fontId="4" fillId="0" borderId="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40" fontId="5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40" fontId="5" fillId="0" borderId="0" xfId="0" applyNumberFormat="1" applyFont="1" applyAlignment="1">
      <alignment/>
    </xf>
    <xf numFmtId="40" fontId="5" fillId="0" borderId="10" xfId="0" applyNumberFormat="1" applyFont="1" applyBorder="1" applyAlignment="1">
      <alignment/>
    </xf>
    <xf numFmtId="40" fontId="5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40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5">
      <selection activeCell="A126" sqref="A126"/>
    </sheetView>
  </sheetViews>
  <sheetFormatPr defaultColWidth="11.421875" defaultRowHeight="12.75"/>
  <cols>
    <col min="1" max="1" width="15.8515625" style="0" customWidth="1"/>
    <col min="2" max="2" width="46.28125" style="0" customWidth="1"/>
    <col min="3" max="3" width="13.8515625" style="0" bestFit="1" customWidth="1"/>
    <col min="4" max="4" width="25.00390625" style="0" customWidth="1"/>
    <col min="5" max="5" width="18.00390625" style="62" customWidth="1"/>
    <col min="6" max="6" width="12.8515625" style="0" bestFit="1" customWidth="1"/>
    <col min="7" max="7" width="15.00390625" style="0" customWidth="1"/>
  </cols>
  <sheetData>
    <row r="1" spans="1:5" ht="12.75">
      <c r="A1" s="120" t="s">
        <v>0</v>
      </c>
      <c r="B1" s="120"/>
      <c r="C1" s="120"/>
      <c r="D1" s="120"/>
      <c r="E1" s="120"/>
    </row>
    <row r="2" spans="1:5" ht="12.75">
      <c r="A2" s="120" t="s">
        <v>1</v>
      </c>
      <c r="B2" s="120"/>
      <c r="C2" s="120"/>
      <c r="D2" s="120"/>
      <c r="E2" s="120"/>
    </row>
    <row r="3" ht="12.75">
      <c r="A3" s="106" t="s">
        <v>92</v>
      </c>
    </row>
    <row r="4" spans="1:5" ht="12.75">
      <c r="A4" s="121" t="s">
        <v>2</v>
      </c>
      <c r="B4" s="121"/>
      <c r="C4" s="121"/>
      <c r="D4" s="121"/>
      <c r="E4" s="107"/>
    </row>
    <row r="5" ht="12.75">
      <c r="E5" s="107"/>
    </row>
    <row r="6" spans="1:5" ht="18.75" thickBot="1">
      <c r="A6" s="123" t="s">
        <v>7</v>
      </c>
      <c r="B6" s="123"/>
      <c r="C6" s="123"/>
      <c r="D6" s="123"/>
      <c r="E6" s="123"/>
    </row>
    <row r="7" spans="1:5" ht="16.5" thickBot="1">
      <c r="A7" s="56" t="s">
        <v>4</v>
      </c>
      <c r="B7" s="116" t="s">
        <v>5</v>
      </c>
      <c r="C7" s="116"/>
      <c r="D7" s="116"/>
      <c r="E7" s="77" t="s">
        <v>6</v>
      </c>
    </row>
    <row r="8" spans="1:5" ht="15.75">
      <c r="A8" s="57" t="s">
        <v>8</v>
      </c>
      <c r="B8" s="124" t="s">
        <v>10</v>
      </c>
      <c r="C8" s="124"/>
      <c r="D8" s="124"/>
      <c r="E8" s="94"/>
    </row>
    <row r="9" spans="1:5" ht="15.75">
      <c r="A9" s="103">
        <v>408377</v>
      </c>
      <c r="B9" t="s">
        <v>115</v>
      </c>
      <c r="E9" s="108">
        <v>32000</v>
      </c>
    </row>
    <row r="10" spans="1:5" ht="15.75">
      <c r="A10" s="103">
        <v>431760</v>
      </c>
      <c r="B10" t="s">
        <v>113</v>
      </c>
      <c r="E10" s="108">
        <v>696330.9</v>
      </c>
    </row>
    <row r="11" spans="1:5" ht="15.75">
      <c r="A11" s="103">
        <v>431755</v>
      </c>
      <c r="B11" t="s">
        <v>113</v>
      </c>
      <c r="E11" s="108">
        <v>1455918.95</v>
      </c>
    </row>
    <row r="12" spans="1:5" ht="15.75">
      <c r="A12" s="103">
        <v>666105</v>
      </c>
      <c r="B12" t="s">
        <v>131</v>
      </c>
      <c r="E12" s="108">
        <v>130000</v>
      </c>
    </row>
    <row r="13" spans="1:5" ht="15.75">
      <c r="A13" s="103">
        <v>778166</v>
      </c>
      <c r="B13" t="s">
        <v>131</v>
      </c>
      <c r="E13" s="108">
        <v>130000</v>
      </c>
    </row>
    <row r="14" spans="1:6" ht="15.75">
      <c r="A14" s="103">
        <v>145</v>
      </c>
      <c r="B14" t="s">
        <v>114</v>
      </c>
      <c r="E14" s="108">
        <v>70525</v>
      </c>
      <c r="F14" t="s">
        <v>8</v>
      </c>
    </row>
    <row r="15" spans="1:5" ht="15.75">
      <c r="A15" s="103">
        <v>408376</v>
      </c>
      <c r="B15" t="s">
        <v>115</v>
      </c>
      <c r="E15" s="108">
        <v>2000</v>
      </c>
    </row>
    <row r="16" spans="1:5" ht="15.75">
      <c r="A16" s="103">
        <v>79784</v>
      </c>
      <c r="B16" t="s">
        <v>115</v>
      </c>
      <c r="E16" s="108">
        <v>4000</v>
      </c>
    </row>
    <row r="17" spans="1:5" ht="15.75">
      <c r="A17" s="103">
        <v>447571</v>
      </c>
      <c r="B17" t="s">
        <v>113</v>
      </c>
      <c r="E17" s="108">
        <v>257421.65</v>
      </c>
    </row>
    <row r="18" spans="1:5" ht="15.75">
      <c r="A18" s="103">
        <v>408388</v>
      </c>
      <c r="B18" t="s">
        <v>115</v>
      </c>
      <c r="E18" s="108">
        <v>4000</v>
      </c>
    </row>
    <row r="19" spans="1:5" ht="15.75">
      <c r="A19" s="103">
        <v>408387</v>
      </c>
      <c r="B19" t="s">
        <v>115</v>
      </c>
      <c r="E19" s="108">
        <v>4000</v>
      </c>
    </row>
    <row r="20" spans="1:5" ht="15.75">
      <c r="A20" s="103">
        <v>438734</v>
      </c>
      <c r="B20" t="s">
        <v>113</v>
      </c>
      <c r="E20" s="108">
        <v>294546.2</v>
      </c>
    </row>
    <row r="21" spans="1:5" ht="16.5" thickBot="1">
      <c r="A21" s="103">
        <v>443563</v>
      </c>
      <c r="B21" t="s">
        <v>113</v>
      </c>
      <c r="E21" s="108">
        <v>369000.05</v>
      </c>
    </row>
    <row r="22" spans="1:5" ht="16.5" thickBot="1">
      <c r="A22" s="58"/>
      <c r="B22" s="59" t="s">
        <v>100</v>
      </c>
      <c r="C22" s="54" t="s">
        <v>8</v>
      </c>
      <c r="D22" s="55"/>
      <c r="E22" s="78">
        <f>SUM(E9:E21)</f>
        <v>3449742.75</v>
      </c>
    </row>
    <row r="23" spans="1:5" ht="12.75">
      <c r="A23" s="50"/>
      <c r="B23" s="18"/>
      <c r="C23" s="50"/>
      <c r="D23" s="6"/>
      <c r="E23" s="89"/>
    </row>
    <row r="24" spans="1:5" ht="12.75">
      <c r="A24" s="50"/>
      <c r="B24" s="18"/>
      <c r="C24" s="50"/>
      <c r="D24" s="6"/>
      <c r="E24" s="89"/>
    </row>
    <row r="25" spans="1:5" ht="18.75" thickBot="1">
      <c r="A25" s="123" t="s">
        <v>126</v>
      </c>
      <c r="B25" s="123"/>
      <c r="C25" s="123"/>
      <c r="D25" s="123"/>
      <c r="E25" s="123"/>
    </row>
    <row r="26" spans="1:5" ht="16.5" thickBot="1">
      <c r="A26" s="56" t="s">
        <v>4</v>
      </c>
      <c r="B26" s="116" t="s">
        <v>5</v>
      </c>
      <c r="C26" s="116"/>
      <c r="D26" s="116"/>
      <c r="E26" s="77" t="s">
        <v>6</v>
      </c>
    </row>
    <row r="27" spans="1:5" ht="15.75">
      <c r="A27" s="103">
        <v>583806</v>
      </c>
      <c r="B27" t="s">
        <v>98</v>
      </c>
      <c r="E27" s="108">
        <v>23000</v>
      </c>
    </row>
    <row r="28" spans="1:5" ht="15.75">
      <c r="A28" s="103">
        <v>567032</v>
      </c>
      <c r="B28" t="s">
        <v>98</v>
      </c>
      <c r="E28" s="108">
        <v>5000</v>
      </c>
    </row>
    <row r="29" spans="1:5" ht="15.75">
      <c r="A29" s="103">
        <v>72693</v>
      </c>
      <c r="B29" t="s">
        <v>98</v>
      </c>
      <c r="E29" s="108">
        <v>25000</v>
      </c>
    </row>
    <row r="30" spans="1:5" ht="15.75">
      <c r="A30" s="103">
        <v>408355</v>
      </c>
      <c r="B30" t="s">
        <v>98</v>
      </c>
      <c r="E30" s="108">
        <v>19000</v>
      </c>
    </row>
    <row r="31" spans="1:5" ht="15.75">
      <c r="A31" s="103">
        <v>567019</v>
      </c>
      <c r="B31" t="s">
        <v>98</v>
      </c>
      <c r="E31" s="108">
        <v>10000</v>
      </c>
    </row>
    <row r="32" spans="1:5" ht="16.5" thickBot="1">
      <c r="A32" s="104">
        <v>408374</v>
      </c>
      <c r="B32" s="9" t="s">
        <v>98</v>
      </c>
      <c r="C32" s="9"/>
      <c r="D32" s="9"/>
      <c r="E32" s="87">
        <v>16000</v>
      </c>
    </row>
    <row r="33" spans="1:5" ht="16.5" thickBot="1">
      <c r="A33" s="100"/>
      <c r="B33" s="59" t="s">
        <v>127</v>
      </c>
      <c r="C33" s="54"/>
      <c r="D33" s="55"/>
      <c r="E33" s="78">
        <f>SUM(E27:E32)</f>
        <v>98000</v>
      </c>
    </row>
    <row r="34" spans="1:5" ht="15.75">
      <c r="A34" s="50"/>
      <c r="B34" s="18"/>
      <c r="C34" s="50"/>
      <c r="D34" s="6"/>
      <c r="E34" s="109"/>
    </row>
    <row r="35" spans="1:5" ht="15.75">
      <c r="A35" s="50"/>
      <c r="B35" s="18"/>
      <c r="C35" s="50"/>
      <c r="D35" s="6"/>
      <c r="E35" s="109"/>
    </row>
    <row r="36" spans="1:5" ht="15.75" thickBot="1">
      <c r="A36" s="14"/>
      <c r="B36" s="14" t="s">
        <v>8</v>
      </c>
      <c r="E36" s="110"/>
    </row>
    <row r="37" spans="1:5" ht="16.5" thickBot="1">
      <c r="A37" s="33" t="s">
        <v>4</v>
      </c>
      <c r="B37" s="116" t="s">
        <v>112</v>
      </c>
      <c r="C37" s="116"/>
      <c r="D37" s="116"/>
      <c r="E37" s="114" t="s">
        <v>6</v>
      </c>
    </row>
    <row r="38" spans="1:5" ht="16.5" customHeight="1">
      <c r="A38" s="102">
        <v>224574</v>
      </c>
      <c r="B38" t="s">
        <v>99</v>
      </c>
      <c r="E38" s="108">
        <v>570000</v>
      </c>
    </row>
    <row r="39" spans="1:5" ht="16.5" thickBot="1">
      <c r="A39" s="102">
        <v>20579</v>
      </c>
      <c r="B39" t="s">
        <v>99</v>
      </c>
      <c r="C39" s="14"/>
      <c r="E39" s="108">
        <v>410400</v>
      </c>
    </row>
    <row r="40" spans="1:5" ht="16.5" thickBot="1">
      <c r="A40" s="2" t="s">
        <v>8</v>
      </c>
      <c r="B40" s="59" t="s">
        <v>102</v>
      </c>
      <c r="C40" s="55" t="s">
        <v>8</v>
      </c>
      <c r="D40" s="55"/>
      <c r="E40" s="78">
        <f>SUM(E38:E39)</f>
        <v>980400</v>
      </c>
    </row>
    <row r="74" spans="1:5" ht="15">
      <c r="A74" s="27"/>
      <c r="B74" s="61"/>
      <c r="C74" s="27"/>
      <c r="D74" s="27"/>
      <c r="E74" s="112"/>
    </row>
    <row r="75" spans="1:5" ht="15">
      <c r="A75" s="27"/>
      <c r="B75" s="61"/>
      <c r="C75" s="27"/>
      <c r="D75" s="27"/>
      <c r="E75" s="112"/>
    </row>
    <row r="76" spans="1:5" ht="15">
      <c r="A76" s="27"/>
      <c r="B76" s="61"/>
      <c r="C76" s="27"/>
      <c r="D76" s="27"/>
      <c r="E76" s="112"/>
    </row>
    <row r="77" spans="1:5" ht="12.75">
      <c r="A77" s="120" t="s">
        <v>0</v>
      </c>
      <c r="B77" s="120"/>
      <c r="C77" s="120"/>
      <c r="D77" s="120"/>
      <c r="E77" s="120"/>
    </row>
    <row r="78" spans="1:5" ht="12.75">
      <c r="A78" s="120" t="s">
        <v>1</v>
      </c>
      <c r="B78" s="120"/>
      <c r="C78" s="120"/>
      <c r="D78" s="120"/>
      <c r="E78" s="120"/>
    </row>
    <row r="79" ht="12.75">
      <c r="A79" s="106" t="s">
        <v>92</v>
      </c>
    </row>
    <row r="80" ht="12.75">
      <c r="A80" s="106"/>
    </row>
    <row r="81" ht="12.75">
      <c r="A81" s="106"/>
    </row>
    <row r="82" spans="1:5" ht="12.75">
      <c r="A82" s="106"/>
      <c r="E82" s="62" t="s">
        <v>136</v>
      </c>
    </row>
    <row r="83" spans="1:5" ht="16.5" thickBot="1">
      <c r="A83" s="117" t="s">
        <v>135</v>
      </c>
      <c r="B83" s="117"/>
      <c r="C83" s="117"/>
      <c r="D83" s="117"/>
      <c r="E83" s="117"/>
    </row>
    <row r="84" spans="1:5" ht="16.5" thickBot="1">
      <c r="A84" s="23" t="s">
        <v>4</v>
      </c>
      <c r="B84" s="116" t="s">
        <v>5</v>
      </c>
      <c r="C84" s="116"/>
      <c r="D84" s="116"/>
      <c r="E84" s="77" t="s">
        <v>6</v>
      </c>
    </row>
    <row r="85" spans="1:5" ht="15.75">
      <c r="A85" s="102">
        <v>6362</v>
      </c>
      <c r="B85" s="61" t="s">
        <v>116</v>
      </c>
      <c r="C85" s="27"/>
      <c r="D85" s="27"/>
      <c r="E85" s="111">
        <v>218390</v>
      </c>
    </row>
    <row r="86" spans="1:5" ht="15.75">
      <c r="A86" s="102">
        <v>6362</v>
      </c>
      <c r="B86" s="61" t="s">
        <v>101</v>
      </c>
      <c r="C86" s="27"/>
      <c r="D86" s="27"/>
      <c r="E86" s="108">
        <v>218390</v>
      </c>
    </row>
    <row r="87" spans="1:5" ht="15.75">
      <c r="A87" s="102">
        <v>567046</v>
      </c>
      <c r="B87" s="61" t="s">
        <v>122</v>
      </c>
      <c r="C87" s="27"/>
      <c r="D87" s="27"/>
      <c r="E87" s="108">
        <v>30000</v>
      </c>
    </row>
    <row r="88" spans="1:5" ht="15.75">
      <c r="A88" s="102">
        <v>46</v>
      </c>
      <c r="B88" s="68" t="s">
        <v>129</v>
      </c>
      <c r="C88" s="27"/>
      <c r="D88" s="27"/>
      <c r="E88" s="108">
        <v>185000</v>
      </c>
    </row>
    <row r="89" spans="1:5" ht="15.75">
      <c r="A89" s="102">
        <v>45</v>
      </c>
      <c r="B89" s="68" t="s">
        <v>123</v>
      </c>
      <c r="C89" s="27"/>
      <c r="D89" s="27"/>
      <c r="E89" s="108">
        <v>150000</v>
      </c>
    </row>
    <row r="90" spans="1:5" ht="16.5" thickBot="1">
      <c r="A90" s="102">
        <v>567033</v>
      </c>
      <c r="B90" s="68" t="s">
        <v>124</v>
      </c>
      <c r="C90" s="27"/>
      <c r="D90" s="27"/>
      <c r="E90" s="108">
        <v>4000</v>
      </c>
    </row>
    <row r="91" spans="1:5" ht="16.5" thickBot="1">
      <c r="A91" s="28"/>
      <c r="B91" s="113" t="s">
        <v>103</v>
      </c>
      <c r="C91" s="29"/>
      <c r="D91" s="29"/>
      <c r="E91" s="78">
        <f>SUM(E85:E90)</f>
        <v>805780</v>
      </c>
    </row>
    <row r="92" ht="12.75">
      <c r="A92" s="106"/>
    </row>
    <row r="93" ht="12.75">
      <c r="A93" s="106"/>
    </row>
    <row r="94" spans="1:5" ht="16.5" thickBot="1">
      <c r="A94" s="125" t="s">
        <v>8</v>
      </c>
      <c r="B94" s="125"/>
      <c r="C94" s="125"/>
      <c r="D94" s="125"/>
      <c r="E94" s="107" t="s">
        <v>8</v>
      </c>
    </row>
    <row r="95" spans="1:5" ht="16.5" thickBot="1">
      <c r="A95" s="23" t="s">
        <v>4</v>
      </c>
      <c r="B95" s="34" t="s">
        <v>97</v>
      </c>
      <c r="C95" s="35"/>
      <c r="D95" s="35"/>
      <c r="E95" s="77" t="s">
        <v>6</v>
      </c>
    </row>
    <row r="96" spans="1:5" ht="15.75">
      <c r="A96" s="105">
        <v>330</v>
      </c>
      <c r="B96" s="61" t="s">
        <v>117</v>
      </c>
      <c r="C96" s="61"/>
      <c r="D96" s="61"/>
      <c r="E96" s="81">
        <v>2040</v>
      </c>
    </row>
    <row r="97" spans="1:5" ht="15.75">
      <c r="A97" s="105">
        <v>331</v>
      </c>
      <c r="B97" s="61" t="s">
        <v>117</v>
      </c>
      <c r="C97" s="61"/>
      <c r="D97" s="61"/>
      <c r="E97" s="81">
        <v>1200</v>
      </c>
    </row>
    <row r="98" spans="1:5" ht="15.75">
      <c r="A98" s="105">
        <v>332</v>
      </c>
      <c r="B98" s="68" t="s">
        <v>104</v>
      </c>
      <c r="C98" s="61"/>
      <c r="D98" s="61"/>
      <c r="E98" s="81">
        <v>1840</v>
      </c>
    </row>
    <row r="99" spans="1:5" ht="15.75">
      <c r="A99" s="105">
        <v>334</v>
      </c>
      <c r="B99" s="61" t="s">
        <v>117</v>
      </c>
      <c r="C99" s="61"/>
      <c r="D99" s="61"/>
      <c r="E99" s="81">
        <v>1840</v>
      </c>
    </row>
    <row r="100" spans="1:6" ht="15.75">
      <c r="A100" s="32">
        <v>335</v>
      </c>
      <c r="B100" s="68" t="s">
        <v>104</v>
      </c>
      <c r="C100" s="61"/>
      <c r="D100" s="61"/>
      <c r="E100" s="81">
        <v>840</v>
      </c>
      <c r="F100" s="62" t="s">
        <v>8</v>
      </c>
    </row>
    <row r="101" spans="1:6" ht="15.75">
      <c r="A101" s="32">
        <v>182356</v>
      </c>
      <c r="B101" s="68" t="s">
        <v>118</v>
      </c>
      <c r="C101" s="61"/>
      <c r="D101" s="61"/>
      <c r="E101" s="81">
        <v>7000</v>
      </c>
      <c r="F101" s="62" t="s">
        <v>8</v>
      </c>
    </row>
    <row r="102" spans="1:5" ht="16.5" thickBot="1">
      <c r="A102" s="32">
        <v>182364</v>
      </c>
      <c r="B102" s="68" t="s">
        <v>119</v>
      </c>
      <c r="C102" s="61"/>
      <c r="D102" s="61"/>
      <c r="E102" s="81">
        <v>15000</v>
      </c>
    </row>
    <row r="103" spans="1:5" ht="16.5" thickBot="1">
      <c r="A103" s="23"/>
      <c r="B103" s="34" t="s">
        <v>68</v>
      </c>
      <c r="C103" s="35"/>
      <c r="D103" s="35"/>
      <c r="E103" s="79">
        <f>SUM(E96:E102)</f>
        <v>29760</v>
      </c>
    </row>
    <row r="104" spans="1:5" ht="15.75">
      <c r="A104" s="27"/>
      <c r="B104" s="32"/>
      <c r="C104" s="27"/>
      <c r="D104" s="27"/>
      <c r="E104" s="80"/>
    </row>
    <row r="105" spans="1:5" ht="16.5" thickBot="1">
      <c r="A105" s="117" t="s">
        <v>11</v>
      </c>
      <c r="B105" s="117"/>
      <c r="C105" s="117"/>
      <c r="D105" s="117"/>
      <c r="E105" s="81"/>
    </row>
    <row r="106" spans="1:5" ht="16.5" thickBot="1">
      <c r="A106" s="24" t="s">
        <v>12</v>
      </c>
      <c r="B106" s="118" t="s">
        <v>5</v>
      </c>
      <c r="C106" s="116"/>
      <c r="D106" s="116"/>
      <c r="E106" s="77" t="s">
        <v>6</v>
      </c>
    </row>
    <row r="107" spans="1:5" ht="15.75">
      <c r="A107" s="53"/>
      <c r="B107" s="53"/>
      <c r="C107" s="25"/>
      <c r="D107" s="25"/>
      <c r="E107" s="82"/>
    </row>
    <row r="108" ht="15.75" thickBot="1">
      <c r="E108" s="83"/>
    </row>
    <row r="109" spans="1:5" ht="16.5" thickBot="1">
      <c r="A109" s="24" t="s">
        <v>12</v>
      </c>
      <c r="B109" s="118" t="s">
        <v>105</v>
      </c>
      <c r="C109" s="122"/>
      <c r="D109" s="122"/>
      <c r="E109" s="95"/>
    </row>
    <row r="110" spans="1:5" ht="15.75">
      <c r="A110" s="33">
        <v>347</v>
      </c>
      <c r="B110" s="61" t="s">
        <v>106</v>
      </c>
      <c r="C110" s="27"/>
      <c r="D110" s="27"/>
      <c r="E110" s="98">
        <v>2000</v>
      </c>
    </row>
    <row r="111" spans="1:5" ht="15.75">
      <c r="A111" s="102">
        <v>346</v>
      </c>
      <c r="B111" s="61" t="s">
        <v>107</v>
      </c>
      <c r="C111" s="27"/>
      <c r="D111" s="27"/>
      <c r="E111" s="99">
        <v>25410</v>
      </c>
    </row>
    <row r="112" spans="1:5" ht="15.75">
      <c r="A112" s="102">
        <v>90702</v>
      </c>
      <c r="B112" s="61" t="s">
        <v>120</v>
      </c>
      <c r="C112" s="27"/>
      <c r="D112" s="27"/>
      <c r="E112" s="99">
        <v>600</v>
      </c>
    </row>
    <row r="113" spans="1:5" ht="16.5" thickBot="1">
      <c r="A113" s="102">
        <v>396</v>
      </c>
      <c r="B113" s="61" t="s">
        <v>121</v>
      </c>
      <c r="C113" s="27"/>
      <c r="D113" s="27"/>
      <c r="E113" s="99">
        <v>840</v>
      </c>
    </row>
    <row r="114" spans="1:5" ht="16.5" thickBot="1">
      <c r="A114" s="30"/>
      <c r="B114" s="92" t="s">
        <v>102</v>
      </c>
      <c r="C114" s="36"/>
      <c r="D114" s="36"/>
      <c r="E114" s="85">
        <f>SUM(E110:E113)</f>
        <v>28850</v>
      </c>
    </row>
    <row r="115" spans="1:5" ht="16.5" thickBot="1">
      <c r="A115" s="27"/>
      <c r="B115" s="32"/>
      <c r="C115" s="27"/>
      <c r="D115" s="27"/>
      <c r="E115" s="84"/>
    </row>
    <row r="116" spans="1:5" ht="16.5" thickBot="1">
      <c r="A116" s="24" t="s">
        <v>12</v>
      </c>
      <c r="B116" s="118" t="s">
        <v>111</v>
      </c>
      <c r="C116" s="116"/>
      <c r="D116" s="119"/>
      <c r="E116" s="77" t="s">
        <v>6</v>
      </c>
    </row>
    <row r="117" spans="1:5" ht="16.5" thickBot="1">
      <c r="A117" s="30"/>
      <c r="B117" s="73" t="s">
        <v>68</v>
      </c>
      <c r="C117" s="36"/>
      <c r="D117" s="36"/>
      <c r="E117" s="85">
        <v>0</v>
      </c>
    </row>
    <row r="118" spans="1:5" ht="15.75">
      <c r="A118" s="30"/>
      <c r="B118" s="26"/>
      <c r="C118" s="27"/>
      <c r="D118" s="27"/>
      <c r="E118" s="86"/>
    </row>
    <row r="119" spans="1:6" ht="15.75" thickBot="1">
      <c r="A119" s="28"/>
      <c r="B119" s="31"/>
      <c r="C119" s="29"/>
      <c r="D119" s="29"/>
      <c r="E119" s="87"/>
      <c r="F119" s="62" t="s">
        <v>8</v>
      </c>
    </row>
    <row r="120" spans="1:5" ht="16.5" thickBot="1">
      <c r="A120" s="73" t="s">
        <v>9</v>
      </c>
      <c r="B120" s="36"/>
      <c r="C120" s="36"/>
      <c r="D120" s="36"/>
      <c r="E120" s="78">
        <f>+E117+E114+E103+E91+E40+E33+E22</f>
        <v>5392532.75</v>
      </c>
    </row>
    <row r="121" spans="1:5" ht="13.5" thickBot="1">
      <c r="A121" s="17"/>
      <c r="B121" s="9"/>
      <c r="C121" s="9"/>
      <c r="D121" s="9"/>
      <c r="E121" s="88"/>
    </row>
    <row r="122" spans="1:5" ht="12.75">
      <c r="A122" s="18"/>
      <c r="B122" s="6"/>
      <c r="C122" s="6"/>
      <c r="D122" s="6"/>
      <c r="E122" s="89"/>
    </row>
    <row r="123" spans="1:5" ht="12.75">
      <c r="A123" s="6"/>
      <c r="B123" s="6"/>
      <c r="C123" s="6"/>
      <c r="D123" s="6"/>
      <c r="E123" s="90"/>
    </row>
    <row r="124" spans="1:5" ht="12.75">
      <c r="A124" s="6"/>
      <c r="B124" s="6"/>
      <c r="C124" s="6"/>
      <c r="D124" s="6" t="s">
        <v>8</v>
      </c>
      <c r="E124" s="90"/>
    </row>
    <row r="125" spans="1:5" ht="12.75">
      <c r="A125" s="6"/>
      <c r="B125" s="6"/>
      <c r="C125" s="6"/>
      <c r="D125" s="6"/>
      <c r="E125" s="90"/>
    </row>
    <row r="126" spans="1:5" ht="12.75">
      <c r="A126" s="6"/>
      <c r="B126" s="6"/>
      <c r="C126" s="6"/>
      <c r="D126" s="6"/>
      <c r="E126" s="90"/>
    </row>
    <row r="127" spans="1:5" ht="12.75">
      <c r="A127" s="115"/>
      <c r="B127" s="115"/>
      <c r="C127" s="115"/>
      <c r="D127" s="115"/>
      <c r="E127" s="115"/>
    </row>
    <row r="128" spans="1:5" ht="12.75">
      <c r="A128" s="115"/>
      <c r="B128" s="115"/>
      <c r="C128" s="115"/>
      <c r="D128" s="115"/>
      <c r="E128" s="115"/>
    </row>
    <row r="129" spans="1:5" ht="12.75">
      <c r="A129" s="11"/>
      <c r="B129" s="11"/>
      <c r="C129" s="11"/>
      <c r="D129" s="11"/>
      <c r="E129" s="91"/>
    </row>
    <row r="130" spans="1:7" ht="12.75">
      <c r="A130" s="6"/>
      <c r="B130" s="6"/>
      <c r="C130" s="6"/>
      <c r="D130" s="6"/>
      <c r="E130" s="90"/>
      <c r="F130" s="6"/>
      <c r="G130" s="49"/>
    </row>
    <row r="131" spans="1:7" ht="12.75">
      <c r="A131" s="115"/>
      <c r="B131" s="115"/>
      <c r="C131" s="115"/>
      <c r="D131" s="115"/>
      <c r="E131" s="115"/>
      <c r="F131" s="6"/>
      <c r="G131" s="50"/>
    </row>
    <row r="132" spans="1:7" ht="12.75">
      <c r="A132" s="115"/>
      <c r="B132" s="115"/>
      <c r="C132" s="115"/>
      <c r="D132" s="115"/>
      <c r="E132" s="115"/>
      <c r="F132" s="6"/>
      <c r="G132" s="50"/>
    </row>
    <row r="133" spans="1:7" ht="12.75">
      <c r="A133" s="11"/>
      <c r="B133" s="11"/>
      <c r="C133" s="11"/>
      <c r="D133" s="11"/>
      <c r="E133" s="91"/>
      <c r="F133" s="6"/>
      <c r="G133" s="6"/>
    </row>
    <row r="134" spans="1:7" ht="12.75">
      <c r="A134" s="6"/>
      <c r="B134" s="6"/>
      <c r="C134" s="6"/>
      <c r="D134" s="6"/>
      <c r="E134" s="90"/>
      <c r="F134" s="6"/>
      <c r="G134" s="6"/>
    </row>
    <row r="135" spans="1:7" ht="12.75">
      <c r="A135" s="115"/>
      <c r="B135" s="115"/>
      <c r="C135" s="115"/>
      <c r="D135" s="115"/>
      <c r="E135" s="115"/>
      <c r="F135" s="6"/>
      <c r="G135" s="6"/>
    </row>
    <row r="136" spans="1:7" ht="12.75">
      <c r="A136" s="115"/>
      <c r="B136" s="115"/>
      <c r="C136" s="115"/>
      <c r="D136" s="115"/>
      <c r="E136" s="115"/>
      <c r="F136" s="6"/>
      <c r="G136" s="6"/>
    </row>
    <row r="137" spans="6:7" ht="12.75">
      <c r="F137" s="6"/>
      <c r="G137" s="6"/>
    </row>
    <row r="138" spans="6:7" ht="12.75">
      <c r="F138" s="6"/>
      <c r="G138" s="6"/>
    </row>
    <row r="139" spans="6:7" ht="12.75">
      <c r="F139" s="6"/>
      <c r="G139" s="6"/>
    </row>
    <row r="140" spans="6:7" ht="12.75">
      <c r="F140" s="6"/>
      <c r="G140" s="6"/>
    </row>
    <row r="141" spans="6:7" ht="12.75">
      <c r="F141" s="6"/>
      <c r="G141" s="6"/>
    </row>
    <row r="142" spans="6:7" ht="12.75">
      <c r="F142" s="6"/>
      <c r="G142" s="6"/>
    </row>
    <row r="143" spans="6:7" ht="12.75">
      <c r="F143" s="6"/>
      <c r="G143" s="6"/>
    </row>
    <row r="144" spans="6:7" ht="12.75">
      <c r="F144" s="6"/>
      <c r="G144" s="6"/>
    </row>
    <row r="145" spans="3:7" ht="12.75">
      <c r="C145" s="96"/>
      <c r="D145" s="97"/>
      <c r="F145" s="6"/>
      <c r="G145" s="6"/>
    </row>
    <row r="146" spans="3:7" ht="12.75">
      <c r="C146" s="96"/>
      <c r="D146" s="97"/>
      <c r="F146" s="6"/>
      <c r="G146" s="6"/>
    </row>
    <row r="147" spans="3:4" ht="12.75">
      <c r="C147" s="96"/>
      <c r="D147" s="97"/>
    </row>
    <row r="148" spans="3:4" ht="12.75">
      <c r="C148" s="96"/>
      <c r="D148" s="96"/>
    </row>
    <row r="149" spans="3:4" ht="12.75">
      <c r="C149" s="96"/>
      <c r="D149" s="97"/>
    </row>
    <row r="150" spans="3:4" ht="12.75">
      <c r="C150" s="96"/>
      <c r="D150" s="97"/>
    </row>
    <row r="151" spans="3:4" ht="12.75">
      <c r="C151" s="96"/>
      <c r="D151" s="97"/>
    </row>
    <row r="152" spans="3:4" ht="12.75">
      <c r="C152" s="96"/>
      <c r="D152" s="97"/>
    </row>
    <row r="153" spans="3:4" ht="12.75">
      <c r="C153" s="96"/>
      <c r="D153" s="96"/>
    </row>
    <row r="154" spans="3:4" ht="12.75">
      <c r="C154" s="96"/>
      <c r="D154" s="97"/>
    </row>
    <row r="155" spans="3:4" ht="12.75">
      <c r="C155" s="96"/>
      <c r="D155" s="96"/>
    </row>
    <row r="156" spans="3:4" ht="12.75">
      <c r="C156" s="96"/>
      <c r="D156" s="96"/>
    </row>
    <row r="157" spans="3:4" ht="12.75">
      <c r="C157" s="96"/>
      <c r="D157" s="97"/>
    </row>
    <row r="158" spans="3:4" ht="12.75">
      <c r="C158" s="96"/>
      <c r="D158" s="97"/>
    </row>
    <row r="159" spans="3:4" ht="12.75">
      <c r="C159" s="96"/>
      <c r="D159" s="96"/>
    </row>
    <row r="160" spans="3:4" ht="12.75">
      <c r="C160" s="96"/>
      <c r="D160" s="97"/>
    </row>
    <row r="161" spans="3:4" ht="12.75">
      <c r="C161" s="96"/>
      <c r="D161" s="97"/>
    </row>
    <row r="162" spans="3:4" ht="12.75">
      <c r="C162" s="96"/>
      <c r="D162" s="96"/>
    </row>
    <row r="163" spans="3:4" ht="12.75">
      <c r="C163" s="96"/>
      <c r="D163" s="97"/>
    </row>
    <row r="164" spans="3:4" ht="12.75">
      <c r="C164" s="96"/>
      <c r="D164" s="96"/>
    </row>
    <row r="165" spans="3:4" ht="12.75">
      <c r="C165" s="96"/>
      <c r="D165" s="96"/>
    </row>
    <row r="166" spans="3:4" ht="12.75">
      <c r="C166" s="96"/>
      <c r="D166" s="97"/>
    </row>
    <row r="167" spans="3:4" ht="12.75">
      <c r="C167" s="96"/>
      <c r="D167" s="96"/>
    </row>
    <row r="168" spans="3:4" ht="12.75">
      <c r="C168" s="96"/>
      <c r="D168" s="97"/>
    </row>
    <row r="169" spans="3:4" ht="12.75">
      <c r="C169" s="96"/>
      <c r="D169" s="97"/>
    </row>
    <row r="170" spans="3:4" ht="12.75">
      <c r="C170" s="96"/>
      <c r="D170" s="97"/>
    </row>
    <row r="171" spans="3:4" ht="12.75">
      <c r="C171" s="96"/>
      <c r="D171" s="97"/>
    </row>
    <row r="172" spans="3:4" ht="12.75">
      <c r="C172" s="96"/>
      <c r="D172" s="96"/>
    </row>
    <row r="173" spans="3:4" ht="12.75">
      <c r="C173" s="96"/>
      <c r="D173" s="96"/>
    </row>
  </sheetData>
  <mergeCells count="24">
    <mergeCell ref="B109:D109"/>
    <mergeCell ref="B37:D37"/>
    <mergeCell ref="A83:E83"/>
    <mergeCell ref="A6:E6"/>
    <mergeCell ref="B8:D8"/>
    <mergeCell ref="A25:E25"/>
    <mergeCell ref="B26:D26"/>
    <mergeCell ref="A77:E77"/>
    <mergeCell ref="A78:E78"/>
    <mergeCell ref="A94:D94"/>
    <mergeCell ref="A1:E1"/>
    <mergeCell ref="A2:E2"/>
    <mergeCell ref="B7:D7"/>
    <mergeCell ref="A4:D4"/>
    <mergeCell ref="A136:E136"/>
    <mergeCell ref="B84:D84"/>
    <mergeCell ref="A131:E131"/>
    <mergeCell ref="A132:E132"/>
    <mergeCell ref="A135:E135"/>
    <mergeCell ref="A127:E127"/>
    <mergeCell ref="A128:E128"/>
    <mergeCell ref="A105:D105"/>
    <mergeCell ref="B106:D106"/>
    <mergeCell ref="B116:D116"/>
  </mergeCells>
  <printOptions gridLines="1" horizontalCentered="1" verticalCentered="1"/>
  <pageMargins left="0.75" right="0.75" top="1" bottom="1" header="0" footer="0"/>
  <pageSetup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B21">
      <selection activeCell="H45" sqref="H45"/>
    </sheetView>
  </sheetViews>
  <sheetFormatPr defaultColWidth="11.421875" defaultRowHeight="12.75"/>
  <cols>
    <col min="1" max="1" width="34.7109375" style="0" customWidth="1"/>
    <col min="2" max="2" width="13.8515625" style="62" bestFit="1" customWidth="1"/>
    <col min="3" max="3" width="18.00390625" style="62" customWidth="1"/>
    <col min="4" max="4" width="18.28125" style="62" bestFit="1" customWidth="1"/>
    <col min="5" max="5" width="16.7109375" style="62" bestFit="1" customWidth="1"/>
    <col min="6" max="6" width="12.8515625" style="62" bestFit="1" customWidth="1"/>
    <col min="7" max="7" width="13.7109375" style="62" customWidth="1"/>
    <col min="8" max="8" width="12.8515625" style="0" bestFit="1" customWidth="1"/>
  </cols>
  <sheetData>
    <row r="1" spans="1:7" ht="12.75">
      <c r="A1" s="120" t="s">
        <v>0</v>
      </c>
      <c r="B1" s="120"/>
      <c r="C1" s="120"/>
      <c r="D1" s="120"/>
      <c r="E1" s="120"/>
      <c r="F1" s="120"/>
      <c r="G1" s="120"/>
    </row>
    <row r="2" spans="1:7" ht="12.75">
      <c r="A2" s="120" t="s">
        <v>1</v>
      </c>
      <c r="B2" s="120"/>
      <c r="C2" s="120"/>
      <c r="D2" s="120"/>
      <c r="E2" s="120"/>
      <c r="F2" s="120"/>
      <c r="G2" s="120"/>
    </row>
    <row r="3" ht="12.75">
      <c r="A3" t="s">
        <v>92</v>
      </c>
    </row>
    <row r="5" spans="1:6" ht="12.75">
      <c r="A5" s="121" t="s">
        <v>13</v>
      </c>
      <c r="B5" s="121"/>
      <c r="C5" s="121"/>
      <c r="D5" s="121"/>
      <c r="E5" s="121"/>
      <c r="F5" s="62" t="s">
        <v>108</v>
      </c>
    </row>
    <row r="6" ht="12.75">
      <c r="F6" s="62" t="s">
        <v>125</v>
      </c>
    </row>
    <row r="7" ht="13.5" thickBot="1"/>
    <row r="8" spans="1:7" ht="12.75">
      <c r="A8" s="37" t="s">
        <v>22</v>
      </c>
      <c r="B8" s="63" t="s">
        <v>23</v>
      </c>
      <c r="C8" s="63" t="s">
        <v>24</v>
      </c>
      <c r="D8" s="63" t="s">
        <v>25</v>
      </c>
      <c r="E8" s="63" t="s">
        <v>26</v>
      </c>
      <c r="F8" s="63" t="s">
        <v>27</v>
      </c>
      <c r="G8" s="63" t="s">
        <v>28</v>
      </c>
    </row>
    <row r="9" spans="1:7" ht="12.75">
      <c r="A9" s="19" t="s">
        <v>14</v>
      </c>
      <c r="B9" s="64" t="s">
        <v>16</v>
      </c>
      <c r="C9" s="64" t="s">
        <v>18</v>
      </c>
      <c r="D9" s="64" t="s">
        <v>19</v>
      </c>
      <c r="E9" s="64" t="s">
        <v>20</v>
      </c>
      <c r="F9" s="64" t="s">
        <v>30</v>
      </c>
      <c r="G9" s="64" t="s">
        <v>29</v>
      </c>
    </row>
    <row r="10" spans="1:7" ht="13.5" thickBot="1">
      <c r="A10" s="40" t="s">
        <v>15</v>
      </c>
      <c r="B10" s="65" t="s">
        <v>17</v>
      </c>
      <c r="C10" s="65" t="s">
        <v>3</v>
      </c>
      <c r="D10" s="65" t="s">
        <v>3</v>
      </c>
      <c r="E10" s="65" t="s">
        <v>21</v>
      </c>
      <c r="F10" s="65" t="s">
        <v>31</v>
      </c>
      <c r="G10" s="65"/>
    </row>
    <row r="11" spans="1:7" ht="12.75">
      <c r="A11" s="15" t="s">
        <v>32</v>
      </c>
      <c r="B11" s="66"/>
      <c r="C11" s="66"/>
      <c r="D11" s="66"/>
      <c r="E11" s="66"/>
      <c r="F11" s="66"/>
      <c r="G11" s="66"/>
    </row>
    <row r="12" spans="1:7" ht="12.75">
      <c r="A12" s="1" t="s">
        <v>33</v>
      </c>
      <c r="B12" s="69">
        <f>50*508.31</f>
        <v>25415.5</v>
      </c>
      <c r="C12" s="66"/>
      <c r="D12" s="66"/>
      <c r="E12" s="66"/>
      <c r="F12" s="66">
        <f>SUM(C12:E12)</f>
        <v>0</v>
      </c>
      <c r="G12" s="66">
        <f>+B12-F12</f>
        <v>25415.5</v>
      </c>
    </row>
    <row r="13" spans="1:7" ht="12.75">
      <c r="A13" s="1" t="s">
        <v>34</v>
      </c>
      <c r="B13" s="69">
        <f>50*508.31</f>
        <v>25415.5</v>
      </c>
      <c r="C13" s="66"/>
      <c r="D13" s="66"/>
      <c r="E13" s="66"/>
      <c r="F13" s="66">
        <f aca="true" t="shared" si="0" ref="F13:F47">SUM(C13:E13)</f>
        <v>0</v>
      </c>
      <c r="G13" s="66">
        <f aca="true" t="shared" si="1" ref="G13:G47">+B13-F13</f>
        <v>25415.5</v>
      </c>
    </row>
    <row r="14" spans="1:7" ht="12.75">
      <c r="A14" s="1" t="s">
        <v>35</v>
      </c>
      <c r="B14" s="69">
        <f>50*508.31</f>
        <v>25415.5</v>
      </c>
      <c r="C14" s="66"/>
      <c r="D14" s="66"/>
      <c r="E14" s="66"/>
      <c r="F14" s="66">
        <f t="shared" si="0"/>
        <v>0</v>
      </c>
      <c r="G14" s="66">
        <f t="shared" si="1"/>
        <v>25415.5</v>
      </c>
    </row>
    <row r="15" spans="1:7" ht="12.75">
      <c r="A15" s="1" t="s">
        <v>33</v>
      </c>
      <c r="B15" s="69"/>
      <c r="C15" s="66"/>
      <c r="D15" s="66"/>
      <c r="E15" s="66"/>
      <c r="F15" s="66">
        <f t="shared" si="0"/>
        <v>0</v>
      </c>
      <c r="G15" s="66">
        <f t="shared" si="1"/>
        <v>0</v>
      </c>
    </row>
    <row r="16" spans="1:7" ht="12.75">
      <c r="A16" s="15" t="s">
        <v>36</v>
      </c>
      <c r="B16" s="69"/>
      <c r="C16" s="66"/>
      <c r="D16" s="66"/>
      <c r="E16" s="66"/>
      <c r="F16" s="66"/>
      <c r="G16" s="66"/>
    </row>
    <row r="17" spans="1:7" ht="12.75">
      <c r="A17" s="1" t="s">
        <v>37</v>
      </c>
      <c r="B17" s="69">
        <f>1500*508.31</f>
        <v>762465</v>
      </c>
      <c r="C17" s="66"/>
      <c r="D17" s="66"/>
      <c r="E17" s="66"/>
      <c r="F17" s="66">
        <f t="shared" si="0"/>
        <v>0</v>
      </c>
      <c r="G17" s="66">
        <f t="shared" si="1"/>
        <v>762465</v>
      </c>
    </row>
    <row r="18" spans="1:7" ht="12.75">
      <c r="A18" s="1" t="s">
        <v>38</v>
      </c>
      <c r="B18" s="69">
        <f>500*508.31</f>
        <v>254155</v>
      </c>
      <c r="C18" s="69">
        <v>40000</v>
      </c>
      <c r="D18" s="66">
        <v>0</v>
      </c>
      <c r="E18" s="66"/>
      <c r="F18" s="66">
        <f t="shared" si="0"/>
        <v>40000</v>
      </c>
      <c r="G18" s="66">
        <f t="shared" si="1"/>
        <v>214155</v>
      </c>
    </row>
    <row r="19" spans="1:7" ht="12.75">
      <c r="A19" s="1" t="s">
        <v>39</v>
      </c>
      <c r="B19" s="69"/>
      <c r="C19" s="69"/>
      <c r="D19" s="66"/>
      <c r="E19" s="66"/>
      <c r="F19" s="66">
        <f t="shared" si="0"/>
        <v>0</v>
      </c>
      <c r="G19" s="66">
        <f t="shared" si="1"/>
        <v>0</v>
      </c>
    </row>
    <row r="20" spans="1:7" ht="12.75">
      <c r="A20" s="1" t="s">
        <v>40</v>
      </c>
      <c r="B20" s="69">
        <f>1550*508.31</f>
        <v>787880.5</v>
      </c>
      <c r="C20" s="69"/>
      <c r="D20" s="66"/>
      <c r="E20" s="66"/>
      <c r="F20" s="66">
        <f t="shared" si="0"/>
        <v>0</v>
      </c>
      <c r="G20" s="66">
        <f t="shared" si="1"/>
        <v>787880.5</v>
      </c>
    </row>
    <row r="21" spans="1:7" ht="12.75">
      <c r="A21" s="1" t="s">
        <v>41</v>
      </c>
      <c r="B21" s="69">
        <f>800*508.31</f>
        <v>406648</v>
      </c>
      <c r="C21" s="69"/>
      <c r="D21" s="69"/>
      <c r="E21" s="66"/>
      <c r="F21" s="66">
        <f t="shared" si="0"/>
        <v>0</v>
      </c>
      <c r="G21" s="66">
        <f t="shared" si="1"/>
        <v>406648</v>
      </c>
    </row>
    <row r="22" spans="1:7" ht="12.75">
      <c r="A22" s="15" t="s">
        <v>42</v>
      </c>
      <c r="B22" s="69"/>
      <c r="C22" s="69"/>
      <c r="D22" s="69"/>
      <c r="E22" s="66"/>
      <c r="F22" s="66"/>
      <c r="G22" s="66"/>
    </row>
    <row r="23" spans="1:7" ht="12.75">
      <c r="A23" s="38" t="s">
        <v>43</v>
      </c>
      <c r="B23" s="69"/>
      <c r="C23" s="69"/>
      <c r="D23" s="69"/>
      <c r="E23" s="66"/>
      <c r="F23" s="66">
        <f t="shared" si="0"/>
        <v>0</v>
      </c>
      <c r="G23" s="66">
        <f t="shared" si="1"/>
        <v>0</v>
      </c>
    </row>
    <row r="24" spans="1:7" ht="12.75">
      <c r="A24" s="1" t="s">
        <v>44</v>
      </c>
      <c r="B24" s="69">
        <f>8000*508.31</f>
        <v>4066480</v>
      </c>
      <c r="C24" s="69">
        <v>1898739</v>
      </c>
      <c r="D24" s="69">
        <f>+'Reporte de gastos PPD'!E22</f>
        <v>3449742.75</v>
      </c>
      <c r="E24" s="66"/>
      <c r="F24" s="66">
        <f t="shared" si="0"/>
        <v>5348481.75</v>
      </c>
      <c r="G24" s="66">
        <f t="shared" si="1"/>
        <v>-1282001.75</v>
      </c>
    </row>
    <row r="25" spans="1:7" ht="12.75">
      <c r="A25" s="1" t="s">
        <v>45</v>
      </c>
      <c r="B25" s="69">
        <f>1500*508.31</f>
        <v>762465</v>
      </c>
      <c r="C25" s="69"/>
      <c r="D25" s="69">
        <f>+'Reporte de gastos PPD'!E33</f>
        <v>98000</v>
      </c>
      <c r="E25" s="66"/>
      <c r="F25" s="66">
        <f t="shared" si="0"/>
        <v>98000</v>
      </c>
      <c r="G25" s="66">
        <f t="shared" si="1"/>
        <v>664465</v>
      </c>
    </row>
    <row r="26" spans="1:7" ht="12.75">
      <c r="A26" s="1" t="s">
        <v>46</v>
      </c>
      <c r="B26" s="69"/>
      <c r="C26" s="69"/>
      <c r="D26" s="69"/>
      <c r="E26" s="66"/>
      <c r="F26" s="66">
        <f t="shared" si="0"/>
        <v>0</v>
      </c>
      <c r="G26" s="66">
        <f t="shared" si="1"/>
        <v>0</v>
      </c>
    </row>
    <row r="27" spans="1:7" ht="12.75">
      <c r="A27" s="1" t="s">
        <v>47</v>
      </c>
      <c r="B27" s="69">
        <f>1500*508.31</f>
        <v>762465</v>
      </c>
      <c r="C27" s="69"/>
      <c r="D27" s="69"/>
      <c r="E27" s="66"/>
      <c r="F27" s="66">
        <f t="shared" si="0"/>
        <v>0</v>
      </c>
      <c r="G27" s="66">
        <f t="shared" si="1"/>
        <v>762465</v>
      </c>
    </row>
    <row r="28" spans="1:7" ht="12.75">
      <c r="A28" s="15" t="s">
        <v>48</v>
      </c>
      <c r="B28" s="69"/>
      <c r="C28" s="69"/>
      <c r="D28" s="69"/>
      <c r="E28" s="66"/>
      <c r="F28" s="66"/>
      <c r="G28" s="66"/>
    </row>
    <row r="29" spans="1:7" ht="12.75">
      <c r="A29" s="1" t="s">
        <v>49</v>
      </c>
      <c r="B29" s="69">
        <f>1500*508.31</f>
        <v>762465</v>
      </c>
      <c r="C29" s="69"/>
      <c r="D29" s="69">
        <f>570000+410400</f>
        <v>980400</v>
      </c>
      <c r="E29" s="66"/>
      <c r="F29" s="66">
        <f t="shared" si="0"/>
        <v>980400</v>
      </c>
      <c r="G29" s="66">
        <f t="shared" si="1"/>
        <v>-217935</v>
      </c>
    </row>
    <row r="30" spans="1:7" ht="12.75">
      <c r="A30" s="1" t="s">
        <v>50</v>
      </c>
      <c r="B30" s="69"/>
      <c r="C30" s="69"/>
      <c r="D30" s="69"/>
      <c r="E30" s="66"/>
      <c r="F30" s="66">
        <f t="shared" si="0"/>
        <v>0</v>
      </c>
      <c r="G30" s="66">
        <f t="shared" si="1"/>
        <v>0</v>
      </c>
    </row>
    <row r="31" spans="1:7" ht="12.75">
      <c r="A31" s="1" t="s">
        <v>51</v>
      </c>
      <c r="B31" s="69"/>
      <c r="C31" s="69"/>
      <c r="D31" s="69"/>
      <c r="E31" s="66"/>
      <c r="F31" s="66">
        <f t="shared" si="0"/>
        <v>0</v>
      </c>
      <c r="G31" s="66">
        <f t="shared" si="1"/>
        <v>0</v>
      </c>
    </row>
    <row r="32" spans="1:7" ht="12.75">
      <c r="A32" s="15" t="s">
        <v>52</v>
      </c>
      <c r="B32" s="69"/>
      <c r="C32" s="69"/>
      <c r="D32" s="69"/>
      <c r="E32" s="66"/>
      <c r="F32" s="66"/>
      <c r="G32" s="66"/>
    </row>
    <row r="33" spans="1:7" ht="12.75">
      <c r="A33" s="15" t="s">
        <v>53</v>
      </c>
      <c r="B33" s="69"/>
      <c r="C33" s="69"/>
      <c r="D33" s="69"/>
      <c r="E33" s="66"/>
      <c r="F33" s="66"/>
      <c r="G33" s="66"/>
    </row>
    <row r="34" spans="1:7" ht="12.75">
      <c r="A34" s="1" t="s">
        <v>54</v>
      </c>
      <c r="B34" s="69"/>
      <c r="C34" s="69"/>
      <c r="D34" s="69"/>
      <c r="E34" s="66"/>
      <c r="F34" s="66">
        <f t="shared" si="0"/>
        <v>0</v>
      </c>
      <c r="G34" s="66">
        <f t="shared" si="1"/>
        <v>0</v>
      </c>
    </row>
    <row r="35" spans="1:7" ht="12.75">
      <c r="A35" s="1" t="s">
        <v>55</v>
      </c>
      <c r="B35" s="69"/>
      <c r="C35" s="69"/>
      <c r="D35" s="69"/>
      <c r="E35" s="66"/>
      <c r="F35" s="66">
        <f t="shared" si="0"/>
        <v>0</v>
      </c>
      <c r="G35" s="66">
        <f t="shared" si="1"/>
        <v>0</v>
      </c>
    </row>
    <row r="36" spans="1:9" ht="12.75">
      <c r="A36" s="1" t="s">
        <v>56</v>
      </c>
      <c r="B36" s="69"/>
      <c r="C36" s="69"/>
      <c r="D36" s="69"/>
      <c r="E36" s="66"/>
      <c r="F36" s="66">
        <f t="shared" si="0"/>
        <v>0</v>
      </c>
      <c r="G36" s="66">
        <f t="shared" si="1"/>
        <v>0</v>
      </c>
      <c r="I36" t="s">
        <v>8</v>
      </c>
    </row>
    <row r="37" spans="1:9" ht="12.75">
      <c r="A37" s="1" t="s">
        <v>57</v>
      </c>
      <c r="B37" s="69"/>
      <c r="C37" s="69"/>
      <c r="D37" s="69"/>
      <c r="E37" s="66"/>
      <c r="F37" s="66">
        <f t="shared" si="0"/>
        <v>0</v>
      </c>
      <c r="G37" s="66">
        <f t="shared" si="1"/>
        <v>0</v>
      </c>
      <c r="I37" t="s">
        <v>8</v>
      </c>
    </row>
    <row r="38" spans="1:7" ht="12.75">
      <c r="A38" s="1" t="s">
        <v>58</v>
      </c>
      <c r="B38" s="69"/>
      <c r="C38" s="69"/>
      <c r="D38" s="69"/>
      <c r="E38" s="66"/>
      <c r="F38" s="66">
        <f t="shared" si="0"/>
        <v>0</v>
      </c>
      <c r="G38" s="66">
        <f t="shared" si="1"/>
        <v>0</v>
      </c>
    </row>
    <row r="39" spans="1:7" ht="12.75">
      <c r="A39" s="15" t="s">
        <v>59</v>
      </c>
      <c r="B39" s="69">
        <f>3000*508.31-74</f>
        <v>1524856</v>
      </c>
      <c r="C39" s="69">
        <v>1500000</v>
      </c>
      <c r="D39" s="69"/>
      <c r="E39" s="66"/>
      <c r="F39" s="66">
        <f t="shared" si="0"/>
        <v>1500000</v>
      </c>
      <c r="G39" s="66">
        <f t="shared" si="1"/>
        <v>24856</v>
      </c>
    </row>
    <row r="40" spans="1:7" ht="12.75">
      <c r="A40" s="15" t="s">
        <v>60</v>
      </c>
      <c r="B40" s="69"/>
      <c r="C40" s="69"/>
      <c r="D40" s="69"/>
      <c r="E40" s="66"/>
      <c r="F40" s="66"/>
      <c r="G40" s="66"/>
    </row>
    <row r="41" spans="1:7" ht="12.75">
      <c r="A41" s="1" t="s">
        <v>61</v>
      </c>
      <c r="B41" s="69">
        <f>500*508.31</f>
        <v>254155</v>
      </c>
      <c r="C41" s="69"/>
      <c r="D41" s="69">
        <f>218390+150000</f>
        <v>368390</v>
      </c>
      <c r="E41" s="66"/>
      <c r="F41" s="66">
        <f t="shared" si="0"/>
        <v>368390</v>
      </c>
      <c r="G41" s="66">
        <f t="shared" si="1"/>
        <v>-114235</v>
      </c>
    </row>
    <row r="42" spans="1:7" ht="12.75">
      <c r="A42" s="1" t="s">
        <v>62</v>
      </c>
      <c r="B42" s="69">
        <f>500*508.31</f>
        <v>254155</v>
      </c>
      <c r="C42" s="69"/>
      <c r="D42" s="69">
        <f>218390</f>
        <v>218390</v>
      </c>
      <c r="E42" s="66"/>
      <c r="F42" s="66">
        <f t="shared" si="0"/>
        <v>218390</v>
      </c>
      <c r="G42" s="66">
        <f t="shared" si="1"/>
        <v>35765</v>
      </c>
    </row>
    <row r="43" spans="1:7" ht="12.75">
      <c r="A43" s="1" t="s">
        <v>63</v>
      </c>
      <c r="B43" s="69">
        <f>200*508.31</f>
        <v>101662</v>
      </c>
      <c r="C43" s="69">
        <v>252419.4</v>
      </c>
      <c r="D43" s="69"/>
      <c r="E43" s="66"/>
      <c r="F43" s="66">
        <f t="shared" si="0"/>
        <v>252419.4</v>
      </c>
      <c r="G43" s="66">
        <f t="shared" si="1"/>
        <v>-150757.4</v>
      </c>
    </row>
    <row r="44" spans="1:8" ht="12.75">
      <c r="A44" s="1" t="s">
        <v>64</v>
      </c>
      <c r="B44" s="69">
        <f>200*508.31</f>
        <v>101662</v>
      </c>
      <c r="C44" s="69"/>
      <c r="D44" s="69">
        <v>185000</v>
      </c>
      <c r="E44" s="66"/>
      <c r="F44" s="66">
        <f t="shared" si="0"/>
        <v>185000</v>
      </c>
      <c r="G44" s="66">
        <f t="shared" si="1"/>
        <v>-83338</v>
      </c>
      <c r="H44" s="62">
        <f>+G44+G43+G41+G29+G24</f>
        <v>-1848267.15</v>
      </c>
    </row>
    <row r="45" spans="1:7" ht="12.75">
      <c r="A45" s="1" t="s">
        <v>65</v>
      </c>
      <c r="B45" s="69">
        <f>250*508.31</f>
        <v>127077.5</v>
      </c>
      <c r="C45" s="69"/>
      <c r="D45" s="69">
        <f>34000</f>
        <v>34000</v>
      </c>
      <c r="E45" s="66"/>
      <c r="F45" s="66">
        <f t="shared" si="0"/>
        <v>34000</v>
      </c>
      <c r="G45" s="66">
        <f t="shared" si="1"/>
        <v>93077.5</v>
      </c>
    </row>
    <row r="46" spans="1:7" ht="12.75">
      <c r="A46" s="15" t="s">
        <v>67</v>
      </c>
      <c r="B46" s="69">
        <f>250*508.31</f>
        <v>127077.5</v>
      </c>
      <c r="C46" s="69"/>
      <c r="D46" s="69">
        <f>+'Reporte de gastos PPD'!E103</f>
        <v>29760</v>
      </c>
      <c r="E46" s="66"/>
      <c r="F46" s="66">
        <f t="shared" si="0"/>
        <v>29760</v>
      </c>
      <c r="G46" s="66">
        <f t="shared" si="1"/>
        <v>97317.5</v>
      </c>
    </row>
    <row r="47" spans="1:7" ht="13.5" thickBot="1">
      <c r="A47" s="15" t="s">
        <v>66</v>
      </c>
      <c r="B47" s="67">
        <f>250*508.31</f>
        <v>127077.5</v>
      </c>
      <c r="C47" s="67"/>
      <c r="D47" s="67">
        <f>2000+25410+600+840</f>
        <v>28850</v>
      </c>
      <c r="E47" s="70"/>
      <c r="F47" s="66">
        <f t="shared" si="0"/>
        <v>28850</v>
      </c>
      <c r="G47" s="66">
        <f t="shared" si="1"/>
        <v>98227.5</v>
      </c>
    </row>
    <row r="48" spans="1:7" ht="13.5" thickBot="1">
      <c r="A48" s="60" t="s">
        <v>68</v>
      </c>
      <c r="B48" s="71">
        <f>SUM(B11:B47)</f>
        <v>11258992.5</v>
      </c>
      <c r="C48" s="71">
        <f>SUM(C11:C47)</f>
        <v>3691158.4</v>
      </c>
      <c r="D48" s="74">
        <f>SUM(D11:D47)</f>
        <v>5392532.75</v>
      </c>
      <c r="E48" s="74"/>
      <c r="F48" s="75">
        <f>SUM(F11:F47)</f>
        <v>9083691.15</v>
      </c>
      <c r="G48" s="76">
        <f>SUM(G12:G47)</f>
        <v>2175301.35</v>
      </c>
    </row>
    <row r="49" ht="12.75">
      <c r="C49" s="72"/>
    </row>
    <row r="50" spans="6:7" ht="12.75">
      <c r="F50" s="62" t="s">
        <v>8</v>
      </c>
      <c r="G50" s="62" t="s">
        <v>8</v>
      </c>
    </row>
    <row r="51" spans="2:5" ht="12.75">
      <c r="B51" s="62" t="s">
        <v>8</v>
      </c>
      <c r="D51" s="62" t="s">
        <v>8</v>
      </c>
      <c r="E51" s="62" t="s">
        <v>8</v>
      </c>
    </row>
  </sheetData>
  <mergeCells count="3">
    <mergeCell ref="A1:G1"/>
    <mergeCell ref="A2:G2"/>
    <mergeCell ref="A5:E5"/>
  </mergeCells>
  <printOptions gridLines="1" horizontalCentered="1" verticalCentered="1"/>
  <pageMargins left="0.75" right="0.75" top="1" bottom="1" header="0" footer="0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8">
      <selection activeCell="E40" sqref="E40"/>
    </sheetView>
  </sheetViews>
  <sheetFormatPr defaultColWidth="11.421875" defaultRowHeight="12.75"/>
  <cols>
    <col min="5" max="5" width="13.8515625" style="0" bestFit="1" customWidth="1"/>
    <col min="6" max="6" width="17.7109375" style="0" customWidth="1"/>
    <col min="7" max="7" width="17.140625" style="0" bestFit="1" customWidth="1"/>
    <col min="8" max="8" width="13.8515625" style="0" bestFit="1" customWidth="1"/>
  </cols>
  <sheetData>
    <row r="1" spans="1:7" ht="12.75">
      <c r="A1" s="120" t="s">
        <v>0</v>
      </c>
      <c r="B1" s="120"/>
      <c r="C1" s="120"/>
      <c r="D1" s="120"/>
      <c r="E1" s="120"/>
      <c r="F1" s="120"/>
      <c r="G1" s="120"/>
    </row>
    <row r="2" spans="1:7" ht="12.75">
      <c r="A2" s="120" t="s">
        <v>1</v>
      </c>
      <c r="B2" s="120"/>
      <c r="C2" s="120"/>
      <c r="D2" s="120"/>
      <c r="E2" s="120"/>
      <c r="F2" s="120"/>
      <c r="G2" s="120"/>
    </row>
    <row r="3" spans="1:7" ht="12.75">
      <c r="A3" s="21"/>
      <c r="B3" s="21"/>
      <c r="C3" s="21"/>
      <c r="D3" s="21"/>
      <c r="E3" s="21"/>
      <c r="F3" s="21"/>
      <c r="G3" s="21"/>
    </row>
    <row r="4" ht="12.75">
      <c r="A4" t="s">
        <v>91</v>
      </c>
    </row>
    <row r="5" ht="12.75">
      <c r="A5" t="s">
        <v>88</v>
      </c>
    </row>
    <row r="6" ht="12.75">
      <c r="A6" t="s">
        <v>89</v>
      </c>
    </row>
    <row r="7" ht="12.75">
      <c r="A7" t="s">
        <v>69</v>
      </c>
    </row>
    <row r="8" ht="12.75">
      <c r="A8" t="s">
        <v>70</v>
      </c>
    </row>
    <row r="9" ht="12.75">
      <c r="A9" t="s">
        <v>90</v>
      </c>
    </row>
    <row r="10" ht="12.75">
      <c r="A10" t="s">
        <v>71</v>
      </c>
    </row>
    <row r="11" ht="12.75">
      <c r="A11" t="s">
        <v>85</v>
      </c>
    </row>
    <row r="12" ht="12.75">
      <c r="A12" t="s">
        <v>128</v>
      </c>
    </row>
    <row r="14" ht="13.5" thickBot="1"/>
    <row r="15" spans="1:7" ht="12.75">
      <c r="A15" s="22" t="s">
        <v>72</v>
      </c>
      <c r="B15" s="3"/>
      <c r="C15" s="3"/>
      <c r="D15" s="4"/>
      <c r="E15" s="16" t="s">
        <v>87</v>
      </c>
      <c r="F15" s="126" t="s">
        <v>96</v>
      </c>
      <c r="G15" s="16" t="s">
        <v>95</v>
      </c>
    </row>
    <row r="16" spans="1:7" ht="13.5" thickBot="1">
      <c r="A16" s="8"/>
      <c r="B16" s="9"/>
      <c r="C16" s="9"/>
      <c r="D16" s="10"/>
      <c r="E16" s="40" t="s">
        <v>86</v>
      </c>
      <c r="F16" s="127"/>
      <c r="G16" s="40" t="s">
        <v>94</v>
      </c>
    </row>
    <row r="17" spans="1:8" ht="12.75">
      <c r="A17" s="5" t="s">
        <v>73</v>
      </c>
      <c r="B17" s="6"/>
      <c r="C17" s="6"/>
      <c r="D17" s="7"/>
      <c r="E17" s="51">
        <v>11258992.5</v>
      </c>
      <c r="F17" s="12">
        <f>+E17/G17</f>
        <v>508.3066591422122</v>
      </c>
      <c r="G17" s="12">
        <v>22150</v>
      </c>
      <c r="H17" s="14" t="s">
        <v>8</v>
      </c>
    </row>
    <row r="18" spans="1:8" ht="12.75">
      <c r="A18" s="5" t="s">
        <v>132</v>
      </c>
      <c r="B18" s="6"/>
      <c r="C18" s="6"/>
      <c r="D18" s="7"/>
      <c r="E18" s="51">
        <v>3853842.5</v>
      </c>
      <c r="F18" s="12">
        <f>+E18/G18</f>
        <v>497.27</v>
      </c>
      <c r="G18" s="12">
        <v>7750</v>
      </c>
      <c r="H18" s="14" t="s">
        <v>8</v>
      </c>
    </row>
    <row r="19" spans="1:10" ht="12.75">
      <c r="A19" s="5" t="s">
        <v>133</v>
      </c>
      <c r="B19" s="6"/>
      <c r="C19" s="6"/>
      <c r="D19" s="7"/>
      <c r="E19" s="12">
        <v>3980400</v>
      </c>
      <c r="F19" s="12">
        <f>+E19/G19</f>
        <v>513.6</v>
      </c>
      <c r="G19" s="12">
        <v>7750</v>
      </c>
      <c r="H19" s="14" t="s">
        <v>8</v>
      </c>
      <c r="I19" s="93" t="s">
        <v>8</v>
      </c>
      <c r="J19" s="14"/>
    </row>
    <row r="20" spans="1:9" ht="12.75">
      <c r="A20" s="5" t="s">
        <v>74</v>
      </c>
      <c r="B20" s="6"/>
      <c r="C20" s="6"/>
      <c r="D20" s="7"/>
      <c r="E20" s="12">
        <f>-' Gastos Acum. PPD'!F48</f>
        <v>-9083691.15</v>
      </c>
      <c r="F20" s="12">
        <v>505.44</v>
      </c>
      <c r="G20" s="101">
        <f>+E20/F20</f>
        <v>-17971.848587369423</v>
      </c>
      <c r="H20" s="14" t="s">
        <v>8</v>
      </c>
      <c r="I20" s="14" t="s">
        <v>8</v>
      </c>
    </row>
    <row r="21" spans="1:9" ht="13.5" thickBot="1">
      <c r="A21" s="5" t="s">
        <v>29</v>
      </c>
      <c r="B21" s="6"/>
      <c r="C21" s="6"/>
      <c r="D21" s="7"/>
      <c r="E21" s="39">
        <f>+E19+E18+E20</f>
        <v>-1249448.6500000004</v>
      </c>
      <c r="F21" s="13">
        <v>505.47</v>
      </c>
      <c r="G21" s="13">
        <f>+E21/F21</f>
        <v>-2471.855204067502</v>
      </c>
      <c r="H21" s="14" t="s">
        <v>8</v>
      </c>
      <c r="I21" s="14" t="s">
        <v>8</v>
      </c>
    </row>
    <row r="22" spans="1:8" ht="13.5" thickBot="1">
      <c r="A22" s="5" t="s">
        <v>130</v>
      </c>
      <c r="B22" s="6"/>
      <c r="C22" s="6"/>
      <c r="D22" s="7"/>
      <c r="E22" s="52">
        <f>+E17-E18-E19</f>
        <v>3424750</v>
      </c>
      <c r="F22" s="52">
        <f>+E22/G22</f>
        <v>515</v>
      </c>
      <c r="G22" s="52">
        <f>+G17-G18-G19</f>
        <v>6650</v>
      </c>
      <c r="H22" s="14" t="s">
        <v>8</v>
      </c>
    </row>
    <row r="23" spans="1:7" ht="14.25" thickBot="1" thickTop="1">
      <c r="A23" s="8"/>
      <c r="B23" s="9"/>
      <c r="C23" s="9"/>
      <c r="D23" s="10"/>
      <c r="E23" s="2"/>
      <c r="F23" s="2"/>
      <c r="G23" s="2"/>
    </row>
    <row r="24" spans="1:8" ht="12.75">
      <c r="A24" s="6"/>
      <c r="B24" s="6"/>
      <c r="C24" s="6"/>
      <c r="D24" s="6"/>
      <c r="E24" s="6"/>
      <c r="F24" s="6"/>
      <c r="G24" s="50" t="s">
        <v>8</v>
      </c>
      <c r="H24" s="14" t="s">
        <v>8</v>
      </c>
    </row>
    <row r="25" spans="1:7" ht="12.75">
      <c r="A25" t="s">
        <v>75</v>
      </c>
      <c r="E25" s="14" t="s">
        <v>8</v>
      </c>
      <c r="F25" s="14" t="s">
        <v>8</v>
      </c>
      <c r="G25" s="14" t="s">
        <v>8</v>
      </c>
    </row>
    <row r="26" spans="1:6" ht="12.75">
      <c r="A26" t="s">
        <v>109</v>
      </c>
      <c r="E26" s="14" t="s">
        <v>8</v>
      </c>
      <c r="F26" s="14" t="s">
        <v>8</v>
      </c>
    </row>
    <row r="27" ht="12.75">
      <c r="A27" t="s">
        <v>110</v>
      </c>
    </row>
    <row r="28" ht="12.75">
      <c r="E28" s="14" t="s">
        <v>8</v>
      </c>
    </row>
    <row r="29" ht="12.75">
      <c r="E29" s="14" t="s">
        <v>8</v>
      </c>
    </row>
    <row r="30" ht="12.75">
      <c r="A30" t="s">
        <v>84</v>
      </c>
    </row>
    <row r="32" ht="12.75">
      <c r="A32" t="s">
        <v>134</v>
      </c>
    </row>
    <row r="34" spans="1:8" ht="12.75">
      <c r="A34" t="s">
        <v>76</v>
      </c>
      <c r="H34" t="s">
        <v>8</v>
      </c>
    </row>
    <row r="35" ht="13.5" thickBot="1">
      <c r="H35" t="s">
        <v>8</v>
      </c>
    </row>
    <row r="36" spans="1:8" ht="12.75">
      <c r="A36" s="41" t="s">
        <v>77</v>
      </c>
      <c r="B36" s="42" t="s">
        <v>78</v>
      </c>
      <c r="C36" s="43"/>
      <c r="D36" s="44"/>
      <c r="E36" s="41" t="s">
        <v>79</v>
      </c>
      <c r="F36" s="41" t="s">
        <v>81</v>
      </c>
      <c r="H36" t="s">
        <v>8</v>
      </c>
    </row>
    <row r="37" spans="1:6" ht="13.5" thickBot="1">
      <c r="A37" s="45"/>
      <c r="B37" s="46"/>
      <c r="C37" s="47"/>
      <c r="D37" s="48" t="s">
        <v>8</v>
      </c>
      <c r="E37" s="45" t="s">
        <v>80</v>
      </c>
      <c r="F37" s="45"/>
    </row>
    <row r="38" spans="1:8" ht="12.75">
      <c r="A38" s="15" t="s">
        <v>1</v>
      </c>
      <c r="B38" s="5" t="s">
        <v>93</v>
      </c>
      <c r="C38" s="6"/>
      <c r="D38" s="7"/>
      <c r="E38" s="12">
        <v>750000</v>
      </c>
      <c r="F38" s="12">
        <f>+E38/498.5</f>
        <v>1504.5135406218656</v>
      </c>
      <c r="H38" t="s">
        <v>8</v>
      </c>
    </row>
    <row r="39" spans="1:8" ht="13.5" thickBot="1">
      <c r="A39" s="15" t="s">
        <v>1</v>
      </c>
      <c r="B39" s="5" t="s">
        <v>82</v>
      </c>
      <c r="C39" s="6"/>
      <c r="D39" s="7"/>
      <c r="E39" s="13">
        <v>1848267.15</v>
      </c>
      <c r="F39" s="13">
        <f>+E39/505.44</f>
        <v>3656.7488722697053</v>
      </c>
      <c r="H39" t="s">
        <v>8</v>
      </c>
    </row>
    <row r="40" spans="1:8" ht="13.5" thickBot="1">
      <c r="A40" s="1"/>
      <c r="B40" s="5" t="s">
        <v>83</v>
      </c>
      <c r="C40" s="6"/>
      <c r="D40" s="7"/>
      <c r="E40" s="20">
        <f>SUM(E38:E39)</f>
        <v>2598267.15</v>
      </c>
      <c r="F40" s="20">
        <f>SUM(F38:F39)</f>
        <v>5161.26241289157</v>
      </c>
      <c r="H40" t="s">
        <v>8</v>
      </c>
    </row>
    <row r="41" spans="1:8" ht="14.25" thickBot="1" thickTop="1">
      <c r="A41" s="2"/>
      <c r="B41" s="8"/>
      <c r="C41" s="9"/>
      <c r="D41" s="10"/>
      <c r="E41" s="2"/>
      <c r="F41" s="2"/>
      <c r="G41" s="14" t="s">
        <v>8</v>
      </c>
      <c r="H41" t="s">
        <v>8</v>
      </c>
    </row>
    <row r="42" ht="12.75">
      <c r="H42" t="s">
        <v>8</v>
      </c>
    </row>
    <row r="43" ht="12.75">
      <c r="E43" t="s">
        <v>8</v>
      </c>
    </row>
    <row r="44" spans="4:7" ht="12.75">
      <c r="D44" s="14" t="s">
        <v>8</v>
      </c>
      <c r="E44" s="14" t="s">
        <v>8</v>
      </c>
      <c r="F44" s="14" t="s">
        <v>8</v>
      </c>
      <c r="G44" t="s">
        <v>8</v>
      </c>
    </row>
    <row r="45" ht="12.75">
      <c r="E45" s="14" t="s">
        <v>8</v>
      </c>
    </row>
  </sheetData>
  <mergeCells count="3">
    <mergeCell ref="A1:G1"/>
    <mergeCell ref="A2:G2"/>
    <mergeCell ref="F15:F16"/>
  </mergeCells>
  <printOptions horizontalCentered="1" verticalCentered="1"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Talama1</dc:creator>
  <cp:keywords/>
  <dc:description/>
  <cp:lastModifiedBy>Talama1</cp:lastModifiedBy>
  <cp:lastPrinted>2007-03-02T14:03:19Z</cp:lastPrinted>
  <dcterms:created xsi:type="dcterms:W3CDTF">2006-07-14T21:17:37Z</dcterms:created>
  <dcterms:modified xsi:type="dcterms:W3CDTF">2007-03-08T01:03:43Z</dcterms:modified>
  <cp:category/>
  <cp:version/>
  <cp:contentType/>
  <cp:contentStatus/>
</cp:coreProperties>
</file>